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fileSharing readOnlyRecommended="1"/>
  <workbookPr defaultThemeVersion="124226"/>
  <mc:AlternateContent xmlns:mc="http://schemas.openxmlformats.org/markup-compatibility/2006">
    <mc:Choice Requires="x15">
      <x15ac:absPath xmlns:x15ac="http://schemas.microsoft.com/office/spreadsheetml/2010/11/ac" url="J:\Business &amp; Housing\HOUSING\nalekseev\"/>
    </mc:Choice>
  </mc:AlternateContent>
  <xr:revisionPtr revIDLastSave="0" documentId="13_ncr:1_{99B6C264-D51B-40AC-97CD-E536B80C8F48}" xr6:coauthVersionLast="47" xr6:coauthVersionMax="47" xr10:uidLastSave="{00000000-0000-0000-0000-000000000000}"/>
  <bookViews>
    <workbookView xWindow="-110" yWindow="-110" windowWidth="19420" windowHeight="10420" xr2:uid="{00000000-000D-0000-FFFF-FFFF00000000}"/>
  </bookViews>
  <sheets>
    <sheet name="0)Instructions" sheetId="17" r:id="rId1"/>
    <sheet name="1)Summary" sheetId="7" r:id="rId2"/>
    <sheet name="2)Revenue" sheetId="1" r:id="rId3"/>
    <sheet name="3)Operating Budget" sheetId="2" r:id="rId4"/>
    <sheet name="4)Operating Cash Flow" sheetId="8" r:id="rId5"/>
    <sheet name="5)Development Budget" sheetId="11" r:id="rId6"/>
    <sheet name="6)ConstructionBudget" sheetId="16" r:id="rId7"/>
    <sheet name="7)Construction Cash Flow" sheetId="5" r:id="rId8"/>
  </sheets>
  <externalReferences>
    <externalReference r:id="rId9"/>
  </externalReferences>
  <definedNames>
    <definedName name="ODR">'4)Operating Cash Flow'!$E$30</definedName>
    <definedName name="_xlnm.Print_Area" localSheetId="0">'0)Instructions'!$A$1:$L$36</definedName>
    <definedName name="_xlnm.Print_Area" localSheetId="1">'1)Summary'!$A$1:$R$83</definedName>
    <definedName name="_xlnm.Print_Area" localSheetId="2">'2)Revenue'!$B$1:$O$27</definedName>
    <definedName name="_xlnm.Print_Area" localSheetId="4">'4)Operating Cash Flow'!$A$1:$X$34</definedName>
    <definedName name="_xlnm.Print_Area" localSheetId="5">'5)Development Budget'!$A$1:$I$66</definedName>
    <definedName name="_xlnm.Print_Area" localSheetId="6">'6)ConstructionBudget'!$A$1:$D$63</definedName>
    <definedName name="_xlnm.Print_Area" localSheetId="7">'7)Construction Cash Flow'!$A$1:$AT$40</definedName>
    <definedName name="_xlnm.Print_Titles" localSheetId="3">'3)Operating Budget'!$B:$G</definedName>
    <definedName name="_xlnm.Print_Titles" localSheetId="4">'4)Operating Cash Flow'!$B:$D</definedName>
    <definedName name="_xlnm.Print_Titles" localSheetId="5">'5)Development Budget'!$A:$I</definedName>
    <definedName name="_xlnm.Print_Titles" localSheetId="6">'6)ConstructionBudget'!$A:$D</definedName>
    <definedName name="_xlnm.Print_Titles" localSheetId="7">'7)Construction Cash Flow'!$B:$C</definedName>
    <definedName name="SqFt">'2)Revenue'!$H$14</definedName>
    <definedName name="TDC">'5)Development Budget'!$G$66</definedName>
    <definedName name="Units">'2)Revenue'!$D$14</definedName>
    <definedName name="Units2">'[1]2)Unit Mix &amp; Revenue'!$N$22</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8" i="1" l="1"/>
  <c r="Q27" i="1"/>
  <c r="Q26" i="1"/>
  <c r="Q25" i="1"/>
  <c r="Q24" i="1"/>
  <c r="Q23" i="1"/>
  <c r="Q22" i="1"/>
  <c r="Q21" i="1"/>
  <c r="Q20" i="1"/>
  <c r="Q19" i="1"/>
  <c r="P28" i="1"/>
  <c r="P27" i="1"/>
  <c r="P26" i="1"/>
  <c r="P25" i="1"/>
  <c r="P24" i="1"/>
  <c r="P23" i="1"/>
  <c r="P22" i="1"/>
  <c r="P21" i="1"/>
  <c r="P20" i="1"/>
  <c r="P19" i="1"/>
  <c r="AM13" i="1"/>
  <c r="AK12" i="1"/>
  <c r="AO4" i="1"/>
  <c r="AN13" i="1"/>
  <c r="AO13" i="1" s="1"/>
  <c r="AN12" i="1"/>
  <c r="AO12" i="1" s="1"/>
  <c r="AN11" i="1"/>
  <c r="AO11" i="1" s="1"/>
  <c r="AN10" i="1"/>
  <c r="AO10" i="1" s="1"/>
  <c r="AN9" i="1"/>
  <c r="AO9" i="1" s="1"/>
  <c r="AN8" i="1"/>
  <c r="AO8" i="1" s="1"/>
  <c r="AN7" i="1"/>
  <c r="AO7" i="1" s="1"/>
  <c r="AN6" i="1"/>
  <c r="AO6" i="1" s="1"/>
  <c r="AN5" i="1"/>
  <c r="AO5" i="1" s="1"/>
  <c r="AL13" i="1"/>
  <c r="AL12" i="1"/>
  <c r="AM12" i="1" s="1"/>
  <c r="AL11" i="1"/>
  <c r="AM11" i="1" s="1"/>
  <c r="AL10" i="1"/>
  <c r="AM10" i="1" s="1"/>
  <c r="AL9" i="1"/>
  <c r="AM9" i="1" s="1"/>
  <c r="AL8" i="1"/>
  <c r="AM8" i="1" s="1"/>
  <c r="AL7" i="1"/>
  <c r="AM7" i="1" s="1"/>
  <c r="AL6" i="1"/>
  <c r="AM6" i="1" s="1"/>
  <c r="AL5" i="1"/>
  <c r="AM5" i="1" s="1"/>
  <c r="AJ13" i="1"/>
  <c r="AK13" i="1" s="1"/>
  <c r="AJ12" i="1"/>
  <c r="AJ11" i="1"/>
  <c r="AK11" i="1" s="1"/>
  <c r="AJ10" i="1"/>
  <c r="AK10" i="1" s="1"/>
  <c r="AJ9" i="1"/>
  <c r="AK9" i="1" s="1"/>
  <c r="AJ8" i="1"/>
  <c r="AK8" i="1" s="1"/>
  <c r="AJ7" i="1"/>
  <c r="AK7" i="1" s="1"/>
  <c r="AJ6" i="1"/>
  <c r="AK6" i="1" s="1"/>
  <c r="AJ5" i="1"/>
  <c r="AK5" i="1" s="1"/>
  <c r="AH13" i="1"/>
  <c r="AI13" i="1" s="1"/>
  <c r="AH12" i="1"/>
  <c r="AI12" i="1" s="1"/>
  <c r="AH11" i="1"/>
  <c r="AI11" i="1" s="1"/>
  <c r="AH10" i="1"/>
  <c r="AI10" i="1" s="1"/>
  <c r="AH9" i="1"/>
  <c r="AI9" i="1" s="1"/>
  <c r="AH8" i="1"/>
  <c r="AI8" i="1" s="1"/>
  <c r="AH7" i="1"/>
  <c r="AI7" i="1" s="1"/>
  <c r="AH6" i="1"/>
  <c r="AI6" i="1" s="1"/>
  <c r="AH5" i="1"/>
  <c r="AI5" i="1" s="1"/>
  <c r="AF13" i="1"/>
  <c r="AG13" i="1" s="1"/>
  <c r="AF12" i="1"/>
  <c r="AG12" i="1" s="1"/>
  <c r="AF11" i="1"/>
  <c r="AG11" i="1" s="1"/>
  <c r="AF10" i="1"/>
  <c r="AG10" i="1" s="1"/>
  <c r="AF9" i="1"/>
  <c r="AG9" i="1" s="1"/>
  <c r="AF8" i="1"/>
  <c r="AG8" i="1" s="1"/>
  <c r="AF7" i="1"/>
  <c r="AG7" i="1" s="1"/>
  <c r="AF6" i="1"/>
  <c r="AG6" i="1" s="1"/>
  <c r="AF5" i="1"/>
  <c r="AG5" i="1" s="1"/>
  <c r="AN4" i="1"/>
  <c r="AL4" i="1"/>
  <c r="AM4" i="1" s="1"/>
  <c r="AJ4" i="1"/>
  <c r="AK4" i="1" s="1"/>
  <c r="AH4" i="1"/>
  <c r="AI4" i="1" s="1"/>
  <c r="AF4" i="1"/>
  <c r="AG4" i="1" s="1"/>
  <c r="AB5" i="1"/>
  <c r="AC13" i="1"/>
  <c r="AD13" i="1" s="1"/>
  <c r="AC12" i="1"/>
  <c r="AD12" i="1" s="1"/>
  <c r="AC11" i="1"/>
  <c r="AD11" i="1" s="1"/>
  <c r="AC10" i="1"/>
  <c r="AD10" i="1" s="1"/>
  <c r="AC9" i="1"/>
  <c r="AD9" i="1" s="1"/>
  <c r="AC8" i="1"/>
  <c r="AD8" i="1" s="1"/>
  <c r="AC7" i="1"/>
  <c r="AD7" i="1" s="1"/>
  <c r="AC6" i="1"/>
  <c r="AD6" i="1" s="1"/>
  <c r="AC5" i="1"/>
  <c r="AD5" i="1" s="1"/>
  <c r="AA5" i="1"/>
  <c r="AA6" i="1"/>
  <c r="AB6" i="1" s="1"/>
  <c r="AA7" i="1"/>
  <c r="AB7" i="1" s="1"/>
  <c r="AA8" i="1"/>
  <c r="AB8" i="1" s="1"/>
  <c r="AA9" i="1"/>
  <c r="AB9" i="1" s="1"/>
  <c r="AA10" i="1"/>
  <c r="AB10" i="1" s="1"/>
  <c r="AA11" i="1"/>
  <c r="AB11" i="1" s="1"/>
  <c r="AA12" i="1"/>
  <c r="AB12" i="1" s="1"/>
  <c r="AA13" i="1"/>
  <c r="AB13" i="1" s="1"/>
  <c r="Z11" i="1"/>
  <c r="Z12" i="1"/>
  <c r="Y13" i="1"/>
  <c r="Z13" i="1" s="1"/>
  <c r="Y12" i="1"/>
  <c r="Y11" i="1"/>
  <c r="Y10" i="1"/>
  <c r="Z10" i="1" s="1"/>
  <c r="Y9" i="1"/>
  <c r="Z9" i="1" s="1"/>
  <c r="Y8" i="1"/>
  <c r="Z8" i="1" s="1"/>
  <c r="Y7" i="1"/>
  <c r="Z7" i="1" s="1"/>
  <c r="Y6" i="1"/>
  <c r="Z6" i="1" s="1"/>
  <c r="Y5" i="1"/>
  <c r="Z5" i="1" s="1"/>
  <c r="AC4" i="1"/>
  <c r="AD4" i="1" s="1"/>
  <c r="AA4" i="1"/>
  <c r="AB4" i="1" s="1"/>
  <c r="Y4" i="1"/>
  <c r="Z4" i="1" s="1"/>
  <c r="X12" i="1"/>
  <c r="W13" i="1"/>
  <c r="X13" i="1" s="1"/>
  <c r="W12" i="1"/>
  <c r="W11" i="1"/>
  <c r="X11" i="1" s="1"/>
  <c r="W10" i="1"/>
  <c r="X10" i="1" s="1"/>
  <c r="W9" i="1"/>
  <c r="X9" i="1" s="1"/>
  <c r="W8" i="1"/>
  <c r="X8" i="1" s="1"/>
  <c r="W7" i="1"/>
  <c r="X7" i="1" s="1"/>
  <c r="W6" i="1"/>
  <c r="X6" i="1" s="1"/>
  <c r="W5" i="1"/>
  <c r="X5" i="1" s="1"/>
  <c r="W4" i="1"/>
  <c r="X4" i="1" s="1"/>
  <c r="V13" i="1"/>
  <c r="V12" i="1"/>
  <c r="U13" i="1"/>
  <c r="U12" i="1"/>
  <c r="U11" i="1"/>
  <c r="V11" i="1" s="1"/>
  <c r="U10" i="1"/>
  <c r="V10" i="1" s="1"/>
  <c r="U9" i="1"/>
  <c r="V9" i="1" s="1"/>
  <c r="U8" i="1"/>
  <c r="V8" i="1" s="1"/>
  <c r="U7" i="1"/>
  <c r="V7" i="1" s="1"/>
  <c r="U6" i="1"/>
  <c r="V6" i="1" s="1"/>
  <c r="U5" i="1"/>
  <c r="V5" i="1" s="1"/>
  <c r="U4" i="1"/>
  <c r="V4" i="1" s="1"/>
  <c r="P13" i="1"/>
  <c r="Q13" i="1" s="1"/>
  <c r="P12" i="1"/>
  <c r="Q12" i="1" s="1"/>
  <c r="P11" i="1"/>
  <c r="Q11" i="1" s="1"/>
  <c r="P10" i="1"/>
  <c r="Q10" i="1" s="1"/>
  <c r="P9" i="1"/>
  <c r="Q9" i="1" s="1"/>
  <c r="P8" i="1"/>
  <c r="Q8" i="1" s="1"/>
  <c r="P7" i="1"/>
  <c r="Q7" i="1" s="1"/>
  <c r="P6" i="1"/>
  <c r="Q6" i="1" s="1"/>
  <c r="P5" i="1"/>
  <c r="Q5" i="1" s="1"/>
  <c r="P4" i="1"/>
  <c r="Q4" i="1" s="1"/>
  <c r="A13" i="1"/>
  <c r="A12" i="1"/>
  <c r="A11" i="1"/>
  <c r="A10" i="1"/>
  <c r="A9" i="1"/>
  <c r="A8" i="1"/>
  <c r="A7" i="1"/>
  <c r="A6" i="1"/>
  <c r="A5" i="1"/>
  <c r="A4" i="1"/>
  <c r="G56" i="11"/>
  <c r="AD14" i="1" l="1"/>
  <c r="F22" i="7" s="1"/>
  <c r="P29" i="1"/>
  <c r="H14" i="1" s="1"/>
  <c r="Q29" i="1"/>
  <c r="K14" i="1" s="1"/>
  <c r="AB14" i="1"/>
  <c r="F21" i="7" s="1"/>
  <c r="AM14" i="1"/>
  <c r="C20" i="7" s="1"/>
  <c r="AO14" i="1"/>
  <c r="C21" i="7" s="1"/>
  <c r="AG14" i="1"/>
  <c r="C17" i="7" s="1"/>
  <c r="AI14" i="1"/>
  <c r="C18" i="7" s="1"/>
  <c r="AK14" i="1"/>
  <c r="C19" i="7" s="1"/>
  <c r="Z14" i="1"/>
  <c r="F20" i="7" s="1"/>
  <c r="V14" i="1"/>
  <c r="F18" i="7" s="1"/>
  <c r="X14" i="1"/>
  <c r="F19" i="7" s="1"/>
  <c r="C22" i="7" l="1"/>
  <c r="R13" i="1" l="1"/>
  <c r="S13" i="1" s="1"/>
  <c r="T13" i="1" s="1"/>
  <c r="R12" i="1"/>
  <c r="S12" i="1" s="1"/>
  <c r="T12" i="1" s="1"/>
  <c r="R11" i="1"/>
  <c r="S11" i="1" s="1"/>
  <c r="T11" i="1" s="1"/>
  <c r="R10" i="1"/>
  <c r="S10" i="1" s="1"/>
  <c r="T10" i="1" s="1"/>
  <c r="R9" i="1"/>
  <c r="S9" i="1" s="1"/>
  <c r="T9" i="1" s="1"/>
  <c r="R8" i="1"/>
  <c r="S8" i="1" s="1"/>
  <c r="T8" i="1" s="1"/>
  <c r="R7" i="1"/>
  <c r="S7" i="1" s="1"/>
  <c r="T7" i="1" s="1"/>
  <c r="R6" i="1"/>
  <c r="S6" i="1" s="1"/>
  <c r="T6" i="1" s="1"/>
  <c r="R5" i="1"/>
  <c r="S5" i="1" s="1"/>
  <c r="T5" i="1" s="1"/>
  <c r="R4" i="1"/>
  <c r="S4" i="1" s="1"/>
  <c r="T4" i="1" s="1"/>
  <c r="E83" i="7"/>
  <c r="T14" i="1" l="1"/>
  <c r="K9" i="7" s="1"/>
  <c r="S14" i="1"/>
  <c r="AE13" i="5" l="1"/>
  <c r="AD13" i="5"/>
  <c r="AC13" i="5"/>
  <c r="AB13" i="5"/>
  <c r="AA13" i="5"/>
  <c r="Z13" i="5"/>
  <c r="Y13" i="5"/>
  <c r="X13" i="5"/>
  <c r="W13" i="5"/>
  <c r="V13" i="5"/>
  <c r="U13" i="5"/>
  <c r="T13" i="5"/>
  <c r="S13" i="5"/>
  <c r="R13" i="5"/>
  <c r="Q13" i="5"/>
  <c r="P13" i="5"/>
  <c r="E79" i="7"/>
  <c r="P51" i="7" l="1"/>
  <c r="P50" i="7"/>
  <c r="P49" i="7"/>
  <c r="P48" i="7"/>
  <c r="P47" i="7"/>
  <c r="P46" i="7"/>
  <c r="P45" i="7"/>
  <c r="P44" i="7"/>
  <c r="P43" i="7"/>
  <c r="O42" i="7"/>
  <c r="N42" i="7"/>
  <c r="C21" i="5" l="1"/>
  <c r="C20" i="5"/>
  <c r="C19" i="5"/>
  <c r="C18" i="5"/>
  <c r="C17" i="5"/>
  <c r="M42" i="7"/>
  <c r="L42" i="7"/>
  <c r="K42" i="7"/>
  <c r="J42" i="7"/>
  <c r="I42" i="7"/>
  <c r="O52" i="7" l="1"/>
  <c r="O53" i="7" s="1"/>
  <c r="N52" i="7"/>
  <c r="M52" i="7"/>
  <c r="M53" i="7" s="1"/>
  <c r="L52" i="7"/>
  <c r="L53" i="7" s="1"/>
  <c r="K52" i="7"/>
  <c r="K53" i="7" s="1"/>
  <c r="J52" i="7"/>
  <c r="J53" i="7" s="1"/>
  <c r="I52" i="7"/>
  <c r="I53" i="7" s="1"/>
  <c r="H52" i="7"/>
  <c r="H53" i="7" s="1"/>
  <c r="H42" i="7"/>
  <c r="K4" i="7" l="1"/>
  <c r="Q14" i="1" l="1"/>
  <c r="F17" i="7" s="1"/>
  <c r="K6" i="7" l="1"/>
  <c r="D33" i="7"/>
  <c r="I33" i="7"/>
  <c r="I32" i="7"/>
  <c r="I31" i="7"/>
  <c r="I30" i="7"/>
  <c r="I28" i="7"/>
  <c r="I27" i="7"/>
  <c r="D23" i="5"/>
  <c r="C22" i="5"/>
  <c r="AR22" i="5"/>
  <c r="C7" i="8"/>
  <c r="L12" i="1"/>
  <c r="L11" i="1"/>
  <c r="L10" i="1"/>
  <c r="L9" i="1"/>
  <c r="L8" i="1"/>
  <c r="L7" i="1"/>
  <c r="L6" i="1"/>
  <c r="L5" i="1"/>
  <c r="L4" i="1"/>
  <c r="K15" i="1"/>
  <c r="D5" i="2" s="1"/>
  <c r="N13" i="1"/>
  <c r="N12" i="1"/>
  <c r="N11" i="1"/>
  <c r="N10" i="1"/>
  <c r="N9" i="1"/>
  <c r="N8" i="1"/>
  <c r="N7" i="1"/>
  <c r="N6" i="1"/>
  <c r="N5" i="1"/>
  <c r="N4" i="1"/>
  <c r="AR18" i="5"/>
  <c r="AR17" i="5"/>
  <c r="B22" i="5"/>
  <c r="B21" i="5"/>
  <c r="B20" i="5"/>
  <c r="B19" i="5"/>
  <c r="B18" i="5"/>
  <c r="B17" i="5"/>
  <c r="E63" i="7"/>
  <c r="E72" i="7" s="1"/>
  <c r="H21" i="1"/>
  <c r="H20" i="1"/>
  <c r="H23" i="1"/>
  <c r="B51" i="7"/>
  <c r="B50" i="7"/>
  <c r="B49" i="7"/>
  <c r="B48" i="7"/>
  <c r="B47" i="7"/>
  <c r="B46" i="7"/>
  <c r="B45" i="7"/>
  <c r="B44" i="7"/>
  <c r="B43" i="7"/>
  <c r="L13" i="1"/>
  <c r="H22" i="1"/>
  <c r="H24" i="1"/>
  <c r="G25" i="1"/>
  <c r="N13" i="5"/>
  <c r="AF13" i="5"/>
  <c r="AG13" i="5"/>
  <c r="AH13" i="5"/>
  <c r="AI13" i="5"/>
  <c r="AJ13" i="5"/>
  <c r="AK13" i="5"/>
  <c r="AL13" i="5"/>
  <c r="AM13" i="5"/>
  <c r="AN13" i="5"/>
  <c r="AO13" i="5"/>
  <c r="AP13" i="5"/>
  <c r="E4" i="5"/>
  <c r="F4" i="5" s="1"/>
  <c r="G4" i="5" s="1"/>
  <c r="H4" i="5" s="1"/>
  <c r="I4" i="5" s="1"/>
  <c r="J4" i="5" s="1"/>
  <c r="K4" i="5" s="1"/>
  <c r="L4" i="5" s="1"/>
  <c r="M4" i="5" s="1"/>
  <c r="N4" i="5" s="1"/>
  <c r="O4" i="5" s="1"/>
  <c r="AQ13" i="5"/>
  <c r="AR21" i="5"/>
  <c r="AS21" i="5" s="1"/>
  <c r="AR20" i="5"/>
  <c r="AS20" i="5" s="1"/>
  <c r="AR19" i="5"/>
  <c r="AT19" i="5" s="1"/>
  <c r="AR10" i="5"/>
  <c r="AR6" i="5"/>
  <c r="AR9" i="5"/>
  <c r="AR8" i="5"/>
  <c r="AR5" i="5"/>
  <c r="F13" i="5"/>
  <c r="H13" i="5"/>
  <c r="J13" i="5"/>
  <c r="G13" i="5"/>
  <c r="L13" i="5"/>
  <c r="E13" i="5"/>
  <c r="K13" i="5"/>
  <c r="I13" i="5"/>
  <c r="M13" i="5"/>
  <c r="AR7" i="5"/>
  <c r="AR11" i="5"/>
  <c r="D13" i="5"/>
  <c r="D26" i="5" s="1"/>
  <c r="D30" i="5" s="1"/>
  <c r="AR12" i="5"/>
  <c r="O13" i="5"/>
  <c r="G37" i="11" l="1"/>
  <c r="E46" i="7" s="1"/>
  <c r="AS22" i="5"/>
  <c r="P4" i="5"/>
  <c r="Q4" i="5" s="1"/>
  <c r="R4" i="5" s="1"/>
  <c r="S4" i="5" s="1"/>
  <c r="T4" i="5" s="1"/>
  <c r="U4" i="5" s="1"/>
  <c r="V4" i="5" s="1"/>
  <c r="W4" i="5" s="1"/>
  <c r="X4" i="5" s="1"/>
  <c r="Y4" i="5" s="1"/>
  <c r="Z4" i="5" s="1"/>
  <c r="AA4" i="5" s="1"/>
  <c r="AB4" i="5" s="1"/>
  <c r="AC4" i="5" s="1"/>
  <c r="AD4" i="5" s="1"/>
  <c r="AE4" i="5" s="1"/>
  <c r="AF4" i="5" s="1"/>
  <c r="AG4" i="5" s="1"/>
  <c r="AH4" i="5" s="1"/>
  <c r="AI4" i="5" s="1"/>
  <c r="AJ4" i="5" s="1"/>
  <c r="AK4" i="5" s="1"/>
  <c r="AL4" i="5" s="1"/>
  <c r="AM4" i="5" s="1"/>
  <c r="AN4" i="5" s="1"/>
  <c r="AO4" i="5" s="1"/>
  <c r="AP4" i="5" s="1"/>
  <c r="AQ4" i="5" s="1"/>
  <c r="AT20" i="5"/>
  <c r="AT18" i="5"/>
  <c r="D27" i="5"/>
  <c r="D28" i="5" s="1"/>
  <c r="AS19" i="5"/>
  <c r="G52" i="11"/>
  <c r="E48" i="7" s="1"/>
  <c r="G45" i="11"/>
  <c r="C9" i="5" s="1"/>
  <c r="AS9" i="5" s="1"/>
  <c r="D29" i="2"/>
  <c r="E13" i="8" s="1"/>
  <c r="F13" i="8" s="1"/>
  <c r="G13" i="8" s="1"/>
  <c r="H13" i="8" s="1"/>
  <c r="I13" i="8" s="1"/>
  <c r="J13" i="8" s="1"/>
  <c r="K13" i="8" s="1"/>
  <c r="L13" i="8" s="1"/>
  <c r="M13" i="8" s="1"/>
  <c r="N13" i="8" s="1"/>
  <c r="O13" i="8" s="1"/>
  <c r="P13" i="8" s="1"/>
  <c r="Q13" i="8" s="1"/>
  <c r="R13" i="8" s="1"/>
  <c r="S13" i="8" s="1"/>
  <c r="T13" i="8" s="1"/>
  <c r="U13" i="8" s="1"/>
  <c r="V13" i="8" s="1"/>
  <c r="W13" i="8" s="1"/>
  <c r="X13" i="8" s="1"/>
  <c r="AT21" i="5"/>
  <c r="D21" i="2"/>
  <c r="E12" i="8" s="1"/>
  <c r="F12" i="8" s="1"/>
  <c r="G12" i="8" s="1"/>
  <c r="D49" i="2"/>
  <c r="E15" i="8" s="1"/>
  <c r="F15" i="8" s="1"/>
  <c r="G15" i="8" s="1"/>
  <c r="H15" i="8" s="1"/>
  <c r="I15" i="8" s="1"/>
  <c r="J15" i="8" s="1"/>
  <c r="K15" i="8" s="1"/>
  <c r="L15" i="8" s="1"/>
  <c r="M15" i="8" s="1"/>
  <c r="N15" i="8" s="1"/>
  <c r="O15" i="8" s="1"/>
  <c r="P15" i="8" s="1"/>
  <c r="Q15" i="8" s="1"/>
  <c r="R15" i="8" s="1"/>
  <c r="S15" i="8" s="1"/>
  <c r="T15" i="8" s="1"/>
  <c r="U15" i="8" s="1"/>
  <c r="V15" i="8" s="1"/>
  <c r="W15" i="8" s="1"/>
  <c r="X15" i="8" s="1"/>
  <c r="D32" i="5"/>
  <c r="AS18" i="5"/>
  <c r="AS17" i="5"/>
  <c r="AT22" i="5"/>
  <c r="C23" i="5"/>
  <c r="AT17" i="5"/>
  <c r="D41" i="2"/>
  <c r="E14" i="8" s="1"/>
  <c r="F14" i="8" s="1"/>
  <c r="G14" i="8" s="1"/>
  <c r="H14" i="8" s="1"/>
  <c r="I14" i="8" s="1"/>
  <c r="J14" i="8" s="1"/>
  <c r="K14" i="8" s="1"/>
  <c r="L14" i="8" s="1"/>
  <c r="M14" i="8" s="1"/>
  <c r="N14" i="8" s="1"/>
  <c r="O14" i="8" s="1"/>
  <c r="P14" i="8" s="1"/>
  <c r="Q14" i="8" s="1"/>
  <c r="R14" i="8" s="1"/>
  <c r="S14" i="8" s="1"/>
  <c r="T14" i="8" s="1"/>
  <c r="U14" i="8" s="1"/>
  <c r="V14" i="8" s="1"/>
  <c r="W14" i="8" s="1"/>
  <c r="X14" i="8" s="1"/>
  <c r="H25" i="1"/>
  <c r="D6" i="2" s="1"/>
  <c r="D28" i="7" s="1"/>
  <c r="C63" i="16"/>
  <c r="G26" i="11" s="1"/>
  <c r="A14" i="1"/>
  <c r="G17" i="11"/>
  <c r="E43" i="7" s="1"/>
  <c r="G22" i="11"/>
  <c r="C6" i="5" s="1"/>
  <c r="D27" i="7"/>
  <c r="F23" i="7"/>
  <c r="K7" i="7" s="1"/>
  <c r="K8" i="7" s="1"/>
  <c r="E47" i="7" l="1"/>
  <c r="Q47" i="7" s="1"/>
  <c r="C10" i="5"/>
  <c r="AT10" i="5" s="1"/>
  <c r="C8" i="5"/>
  <c r="AS8" i="5" s="1"/>
  <c r="D7" i="2"/>
  <c r="D8" i="2" s="1"/>
  <c r="D9" i="2" s="1"/>
  <c r="D35" i="5"/>
  <c r="D38" i="5" s="1"/>
  <c r="E37" i="5" s="1"/>
  <c r="D33" i="5"/>
  <c r="E16" i="5" s="1"/>
  <c r="E23" i="5" s="1"/>
  <c r="E26" i="5" s="1"/>
  <c r="AT9" i="5"/>
  <c r="R48" i="7"/>
  <c r="Q48" i="7"/>
  <c r="R43" i="7"/>
  <c r="Q43" i="7"/>
  <c r="Q46" i="7"/>
  <c r="R46" i="7"/>
  <c r="E44" i="7"/>
  <c r="E16" i="8"/>
  <c r="F16" i="8"/>
  <c r="D51" i="2"/>
  <c r="D31" i="7" s="1"/>
  <c r="D14" i="1"/>
  <c r="D52" i="16"/>
  <c r="D64" i="16"/>
  <c r="D37" i="16"/>
  <c r="C5" i="5"/>
  <c r="AS5" i="5" s="1"/>
  <c r="AT6" i="5"/>
  <c r="AS6" i="5"/>
  <c r="H12" i="8"/>
  <c r="G16" i="8"/>
  <c r="E15" i="2" l="1"/>
  <c r="D7" i="16"/>
  <c r="AS10" i="5"/>
  <c r="R47" i="7"/>
  <c r="E6" i="8"/>
  <c r="F6" i="8" s="1"/>
  <c r="AT8" i="5"/>
  <c r="D53" i="2"/>
  <c r="F53" i="2" s="1"/>
  <c r="E17" i="8"/>
  <c r="F71" i="7"/>
  <c r="F70" i="7"/>
  <c r="F78" i="7"/>
  <c r="F77" i="7"/>
  <c r="F72" i="7"/>
  <c r="R44" i="7"/>
  <c r="Q44" i="7"/>
  <c r="H22" i="11"/>
  <c r="G17" i="8"/>
  <c r="H17" i="11"/>
  <c r="D26" i="16"/>
  <c r="E31" i="7"/>
  <c r="D60" i="16"/>
  <c r="D21" i="16"/>
  <c r="E33" i="7"/>
  <c r="E17" i="2"/>
  <c r="E32" i="2"/>
  <c r="E45" i="2"/>
  <c r="H52" i="11"/>
  <c r="D29" i="16"/>
  <c r="H43" i="11"/>
  <c r="D13" i="16"/>
  <c r="D15" i="16"/>
  <c r="D18" i="16"/>
  <c r="E16" i="2"/>
  <c r="F59" i="7"/>
  <c r="E20" i="2"/>
  <c r="D61" i="16"/>
  <c r="F57" i="7"/>
  <c r="H41" i="11"/>
  <c r="D10" i="16"/>
  <c r="D34" i="16"/>
  <c r="E26" i="2"/>
  <c r="E47" i="2"/>
  <c r="H50" i="11"/>
  <c r="E36" i="2"/>
  <c r="D48" i="16"/>
  <c r="F46" i="7"/>
  <c r="H11" i="11"/>
  <c r="H44" i="11"/>
  <c r="H37" i="11"/>
  <c r="E5" i="2"/>
  <c r="E6" i="2"/>
  <c r="D22" i="16"/>
  <c r="D19" i="16"/>
  <c r="E48" i="2"/>
  <c r="D11" i="16"/>
  <c r="H57" i="11"/>
  <c r="D24" i="16"/>
  <c r="D30" i="16"/>
  <c r="E38" i="2"/>
  <c r="H13" i="11"/>
  <c r="E51" i="2"/>
  <c r="H9" i="11"/>
  <c r="C14" i="7"/>
  <c r="D45" i="16"/>
  <c r="H55" i="11"/>
  <c r="F58" i="7"/>
  <c r="H34" i="11"/>
  <c r="H47" i="11"/>
  <c r="H51" i="11"/>
  <c r="E29" i="2"/>
  <c r="D8" i="16"/>
  <c r="D47" i="16"/>
  <c r="D23" i="16"/>
  <c r="F62" i="7"/>
  <c r="F61" i="7"/>
  <c r="E18" i="2"/>
  <c r="E41" i="2"/>
  <c r="H49" i="11"/>
  <c r="H36" i="11"/>
  <c r="D57" i="16"/>
  <c r="E61" i="2"/>
  <c r="D27" i="16"/>
  <c r="H33" i="11"/>
  <c r="H14" i="11"/>
  <c r="E35" i="2"/>
  <c r="F63" i="7"/>
  <c r="H15" i="11"/>
  <c r="E49" i="2"/>
  <c r="H58" i="11"/>
  <c r="D41" i="16"/>
  <c r="D31" i="16"/>
  <c r="E28" i="7"/>
  <c r="F60" i="7"/>
  <c r="H35" i="11"/>
  <c r="D9" i="16"/>
  <c r="H39" i="11"/>
  <c r="D44" i="16"/>
  <c r="E39" i="2"/>
  <c r="F17" i="8"/>
  <c r="D17" i="16"/>
  <c r="D62" i="16"/>
  <c r="D20" i="16"/>
  <c r="H42" i="11"/>
  <c r="D12" i="16"/>
  <c r="E27" i="2"/>
  <c r="E28" i="2"/>
  <c r="H40" i="11"/>
  <c r="E44" i="2"/>
  <c r="F47" i="7"/>
  <c r="E46" i="2"/>
  <c r="D56" i="16"/>
  <c r="E25" i="2"/>
  <c r="H8" i="11"/>
  <c r="D33" i="16"/>
  <c r="E24" i="2"/>
  <c r="D59" i="16"/>
  <c r="D43" i="16"/>
  <c r="D46" i="16"/>
  <c r="H19" i="11"/>
  <c r="D49" i="16"/>
  <c r="D35" i="16"/>
  <c r="E34" i="2"/>
  <c r="D28" i="16"/>
  <c r="E33" i="2"/>
  <c r="D32" i="16"/>
  <c r="D42" i="16"/>
  <c r="H16" i="11"/>
  <c r="E19" i="2"/>
  <c r="F48" i="7"/>
  <c r="H12" i="11"/>
  <c r="D14" i="16"/>
  <c r="H10" i="11"/>
  <c r="D63" i="16"/>
  <c r="H54" i="11"/>
  <c r="E37" i="2"/>
  <c r="H45" i="11"/>
  <c r="H20" i="11"/>
  <c r="H48" i="11"/>
  <c r="E40" i="2"/>
  <c r="D16" i="16"/>
  <c r="D58" i="16"/>
  <c r="E21" i="2"/>
  <c r="H21" i="11"/>
  <c r="F43" i="7"/>
  <c r="E7" i="2"/>
  <c r="F44" i="7"/>
  <c r="E27" i="7"/>
  <c r="AT5" i="5"/>
  <c r="E27" i="5"/>
  <c r="E30" i="5"/>
  <c r="E31" i="5" s="1"/>
  <c r="E32" i="5" s="1"/>
  <c r="E7" i="8"/>
  <c r="E8" i="8" s="1"/>
  <c r="E9" i="8" s="1"/>
  <c r="F51" i="2"/>
  <c r="F41" i="2"/>
  <c r="F29" i="2"/>
  <c r="E8" i="2"/>
  <c r="E9" i="2"/>
  <c r="F9" i="2"/>
  <c r="D30" i="7"/>
  <c r="E30" i="7" s="1"/>
  <c r="F21" i="2"/>
  <c r="F49" i="2"/>
  <c r="F61" i="2"/>
  <c r="D29" i="7"/>
  <c r="E29" i="7" s="1"/>
  <c r="I12" i="8"/>
  <c r="H16" i="8"/>
  <c r="H17" i="8" s="1"/>
  <c r="G6" i="8"/>
  <c r="F7" i="8"/>
  <c r="F8" i="8" s="1"/>
  <c r="E53" i="2" l="1"/>
  <c r="D32" i="7"/>
  <c r="E32" i="7" s="1"/>
  <c r="D57" i="2"/>
  <c r="E57" i="2" s="1"/>
  <c r="E36" i="5"/>
  <c r="E19" i="8"/>
  <c r="H26" i="11"/>
  <c r="E35" i="5"/>
  <c r="E38" i="5" s="1"/>
  <c r="E28" i="5"/>
  <c r="E33" i="5" s="1"/>
  <c r="F16" i="5" s="1"/>
  <c r="F23" i="5" s="1"/>
  <c r="J12" i="8"/>
  <c r="I16" i="8"/>
  <c r="I17" i="8" s="1"/>
  <c r="F9" i="8"/>
  <c r="F19" i="8"/>
  <c r="G7" i="8"/>
  <c r="G8" i="8" s="1"/>
  <c r="H6" i="8"/>
  <c r="F57" i="2" l="1"/>
  <c r="E20" i="8"/>
  <c r="F37" i="5"/>
  <c r="F26" i="5"/>
  <c r="J16" i="8"/>
  <c r="J17" i="8" s="1"/>
  <c r="K12" i="8"/>
  <c r="G19" i="8"/>
  <c r="G9" i="8"/>
  <c r="H7" i="8"/>
  <c r="H8" i="8" s="1"/>
  <c r="I6" i="8"/>
  <c r="F20" i="8"/>
  <c r="F30" i="5" l="1"/>
  <c r="F31" i="5" s="1"/>
  <c r="F36" i="5" s="1"/>
  <c r="F27" i="5"/>
  <c r="L12" i="8"/>
  <c r="K16" i="8"/>
  <c r="K17" i="8" s="1"/>
  <c r="H19" i="8"/>
  <c r="H9" i="8"/>
  <c r="I7" i="8"/>
  <c r="I8" i="8" s="1"/>
  <c r="J6" i="8"/>
  <c r="G20" i="8"/>
  <c r="F32" i="5" l="1"/>
  <c r="F35" i="5"/>
  <c r="F38" i="5" s="1"/>
  <c r="F28" i="5"/>
  <c r="M12" i="8"/>
  <c r="L16" i="8"/>
  <c r="L17" i="8" s="1"/>
  <c r="J7" i="8"/>
  <c r="J8" i="8" s="1"/>
  <c r="K6" i="8"/>
  <c r="I9" i="8"/>
  <c r="I19" i="8"/>
  <c r="H20" i="8"/>
  <c r="F33" i="5" l="1"/>
  <c r="G16" i="5" s="1"/>
  <c r="G23" i="5" s="1"/>
  <c r="G26" i="5" s="1"/>
  <c r="G37" i="5"/>
  <c r="M16" i="8"/>
  <c r="M17" i="8" s="1"/>
  <c r="N12" i="8"/>
  <c r="J9" i="8"/>
  <c r="J19" i="8"/>
  <c r="K7" i="8"/>
  <c r="K8" i="8" s="1"/>
  <c r="L6" i="8"/>
  <c r="I20" i="8"/>
  <c r="G30" i="5" l="1"/>
  <c r="G31" i="5" s="1"/>
  <c r="G32" i="5" s="1"/>
  <c r="G27" i="5"/>
  <c r="O12" i="8"/>
  <c r="N16" i="8"/>
  <c r="N17" i="8" s="1"/>
  <c r="K9" i="8"/>
  <c r="K19" i="8"/>
  <c r="J20" i="8"/>
  <c r="L7" i="8"/>
  <c r="L8" i="8" s="1"/>
  <c r="M6" i="8"/>
  <c r="G36" i="5" l="1"/>
  <c r="G35" i="5"/>
  <c r="G28" i="5"/>
  <c r="G33" i="5" s="1"/>
  <c r="H16" i="5" s="1"/>
  <c r="H23" i="5" s="1"/>
  <c r="O16" i="8"/>
  <c r="O17" i="8" s="1"/>
  <c r="P12" i="8"/>
  <c r="L9" i="8"/>
  <c r="L19" i="8"/>
  <c r="K20" i="8"/>
  <c r="M7" i="8"/>
  <c r="M8" i="8" s="1"/>
  <c r="N6" i="8"/>
  <c r="G38" i="5" l="1"/>
  <c r="H37" i="5" s="1"/>
  <c r="H26" i="5"/>
  <c r="Q12" i="8"/>
  <c r="P16" i="8"/>
  <c r="P17" i="8" s="1"/>
  <c r="M19" i="8"/>
  <c r="M9" i="8"/>
  <c r="L20" i="8"/>
  <c r="O6" i="8"/>
  <c r="N7" i="8"/>
  <c r="N8" i="8" s="1"/>
  <c r="H27" i="5" l="1"/>
  <c r="H30" i="5"/>
  <c r="H31" i="5" s="1"/>
  <c r="H36" i="5" s="1"/>
  <c r="Q16" i="8"/>
  <c r="Q17" i="8" s="1"/>
  <c r="R12" i="8"/>
  <c r="N9" i="8"/>
  <c r="N19" i="8"/>
  <c r="O7" i="8"/>
  <c r="O8" i="8" s="1"/>
  <c r="P6" i="8"/>
  <c r="M20" i="8"/>
  <c r="H32" i="5" l="1"/>
  <c r="H35" i="5"/>
  <c r="H38" i="5" s="1"/>
  <c r="H28" i="5"/>
  <c r="S12" i="8"/>
  <c r="R16" i="8"/>
  <c r="R17" i="8" s="1"/>
  <c r="P7" i="8"/>
  <c r="P8" i="8" s="1"/>
  <c r="Q6" i="8"/>
  <c r="N20" i="8"/>
  <c r="O9" i="8"/>
  <c r="O19" i="8"/>
  <c r="H33" i="5" l="1"/>
  <c r="I16" i="5" s="1"/>
  <c r="I23" i="5" s="1"/>
  <c r="I26" i="5" s="1"/>
  <c r="I37" i="5"/>
  <c r="S16" i="8"/>
  <c r="S17" i="8" s="1"/>
  <c r="T12" i="8"/>
  <c r="O20" i="8"/>
  <c r="P19" i="8"/>
  <c r="P9" i="8"/>
  <c r="R6" i="8"/>
  <c r="Q7" i="8"/>
  <c r="Q8" i="8" s="1"/>
  <c r="I27" i="5" l="1"/>
  <c r="I30" i="5"/>
  <c r="I31" i="5" s="1"/>
  <c r="I32" i="5" s="1"/>
  <c r="T16" i="8"/>
  <c r="T17" i="8" s="1"/>
  <c r="U12" i="8"/>
  <c r="Q9" i="8"/>
  <c r="Q19" i="8"/>
  <c r="P20" i="8"/>
  <c r="R7" i="8"/>
  <c r="R8" i="8" s="1"/>
  <c r="S6" i="8"/>
  <c r="I36" i="5" l="1"/>
  <c r="I35" i="5"/>
  <c r="I28" i="5"/>
  <c r="I33" i="5" s="1"/>
  <c r="J16" i="5" s="1"/>
  <c r="J23" i="5" s="1"/>
  <c r="U16" i="8"/>
  <c r="U17" i="8" s="1"/>
  <c r="V12" i="8"/>
  <c r="R9" i="8"/>
  <c r="R19" i="8"/>
  <c r="Q20" i="8"/>
  <c r="T6" i="8"/>
  <c r="S7" i="8"/>
  <c r="S8" i="8" s="1"/>
  <c r="I38" i="5" l="1"/>
  <c r="J37" i="5" s="1"/>
  <c r="J26" i="5"/>
  <c r="V16" i="8"/>
  <c r="V17" i="8" s="1"/>
  <c r="W12" i="8"/>
  <c r="S9" i="8"/>
  <c r="S19" i="8"/>
  <c r="R20" i="8"/>
  <c r="T7" i="8"/>
  <c r="T8" i="8" s="1"/>
  <c r="U6" i="8"/>
  <c r="J30" i="5" l="1"/>
  <c r="J31" i="5" s="1"/>
  <c r="J32" i="5" s="1"/>
  <c r="J27" i="5"/>
  <c r="X12" i="8"/>
  <c r="X16" i="8" s="1"/>
  <c r="X17" i="8" s="1"/>
  <c r="W16" i="8"/>
  <c r="W17" i="8" s="1"/>
  <c r="T19" i="8"/>
  <c r="T9" i="8"/>
  <c r="U7" i="8"/>
  <c r="U8" i="8" s="1"/>
  <c r="V6" i="8"/>
  <c r="S20" i="8"/>
  <c r="J36" i="5" l="1"/>
  <c r="J35" i="5"/>
  <c r="J28" i="5"/>
  <c r="J33" i="5" s="1"/>
  <c r="K16" i="5" s="1"/>
  <c r="K23" i="5" s="1"/>
  <c r="W6" i="8"/>
  <c r="V7" i="8"/>
  <c r="V8" i="8" s="1"/>
  <c r="U19" i="8"/>
  <c r="U9" i="8"/>
  <c r="T20" i="8"/>
  <c r="J38" i="5" l="1"/>
  <c r="K37" i="5" s="1"/>
  <c r="K26" i="5"/>
  <c r="V9" i="8"/>
  <c r="V19" i="8"/>
  <c r="X6" i="8"/>
  <c r="W7" i="8"/>
  <c r="W8" i="8" s="1"/>
  <c r="U20" i="8"/>
  <c r="K30" i="5" l="1"/>
  <c r="K31" i="5" s="1"/>
  <c r="K36" i="5" s="1"/>
  <c r="K27" i="5"/>
  <c r="W9" i="8"/>
  <c r="W19" i="8"/>
  <c r="V20" i="8"/>
  <c r="X7" i="8"/>
  <c r="X8" i="8" s="1"/>
  <c r="K32" i="5" l="1"/>
  <c r="K35" i="5"/>
  <c r="K38" i="5" s="1"/>
  <c r="K28" i="5"/>
  <c r="X9" i="8"/>
  <c r="X19" i="8"/>
  <c r="W20" i="8"/>
  <c r="K33" i="5" l="1"/>
  <c r="L16" i="5" s="1"/>
  <c r="L23" i="5" s="1"/>
  <c r="L26" i="5" s="1"/>
  <c r="L37" i="5"/>
  <c r="X20" i="8"/>
  <c r="L27" i="5" l="1"/>
  <c r="L30" i="5"/>
  <c r="L31" i="5" s="1"/>
  <c r="L36" i="5" s="1"/>
  <c r="L32" i="5" l="1"/>
  <c r="L35" i="5"/>
  <c r="L38" i="5" s="1"/>
  <c r="L28" i="5"/>
  <c r="L33" i="5" l="1"/>
  <c r="M16" i="5" s="1"/>
  <c r="M23" i="5" s="1"/>
  <c r="M26" i="5" s="1"/>
  <c r="M37" i="5"/>
  <c r="M30" i="5" l="1"/>
  <c r="M31" i="5" s="1"/>
  <c r="M36" i="5" s="1"/>
  <c r="M27" i="5"/>
  <c r="M32" i="5" l="1"/>
  <c r="M35" i="5"/>
  <c r="M38" i="5" s="1"/>
  <c r="M28" i="5"/>
  <c r="M33" i="5" l="1"/>
  <c r="N16" i="5" s="1"/>
  <c r="N23" i="5" s="1"/>
  <c r="N26" i="5" s="1"/>
  <c r="N37" i="5"/>
  <c r="N27" i="5" l="1"/>
  <c r="N30" i="5"/>
  <c r="N31" i="5" s="1"/>
  <c r="N32" i="5" s="1"/>
  <c r="N36" i="5" l="1"/>
  <c r="N35" i="5"/>
  <c r="N28" i="5"/>
  <c r="N33" i="5" s="1"/>
  <c r="O16" i="5" s="1"/>
  <c r="O23" i="5" s="1"/>
  <c r="N38" i="5" l="1"/>
  <c r="O37" i="5" s="1"/>
  <c r="O26" i="5"/>
  <c r="O30" i="5" l="1"/>
  <c r="O31" i="5" s="1"/>
  <c r="O36" i="5" s="1"/>
  <c r="O27" i="5"/>
  <c r="O32" i="5" l="1"/>
  <c r="O35" i="5"/>
  <c r="O38" i="5" s="1"/>
  <c r="O28" i="5"/>
  <c r="P37" i="5" l="1"/>
  <c r="O33" i="5"/>
  <c r="P16" i="5" l="1"/>
  <c r="P23" i="5" s="1"/>
  <c r="P26" i="5" s="1"/>
  <c r="P30" i="5" l="1"/>
  <c r="P31" i="5" s="1"/>
  <c r="P27" i="5"/>
  <c r="P35" i="5" l="1"/>
  <c r="P28" i="5"/>
  <c r="P36" i="5"/>
  <c r="P32" i="5"/>
  <c r="P38" i="5" l="1"/>
  <c r="Q37" i="5" s="1"/>
  <c r="P33" i="5"/>
  <c r="Q16" i="5" s="1"/>
  <c r="Q23" i="5" s="1"/>
  <c r="Q26" i="5" l="1"/>
  <c r="Q30" i="5" l="1"/>
  <c r="Q31" i="5" s="1"/>
  <c r="Q27" i="5"/>
  <c r="Q35" i="5" l="1"/>
  <c r="Q28" i="5"/>
  <c r="Q32" i="5"/>
  <c r="Q36" i="5"/>
  <c r="Q38" i="5" l="1"/>
  <c r="R37" i="5" s="1"/>
  <c r="Q33" i="5"/>
  <c r="R16" i="5" s="1"/>
  <c r="R23" i="5" s="1"/>
  <c r="R26" i="5" l="1"/>
  <c r="R30" i="5" l="1"/>
  <c r="R31" i="5" s="1"/>
  <c r="R27" i="5"/>
  <c r="R35" i="5" l="1"/>
  <c r="R28" i="5"/>
  <c r="R32" i="5"/>
  <c r="R36" i="5"/>
  <c r="R38" i="5" l="1"/>
  <c r="S37" i="5" s="1"/>
  <c r="R33" i="5"/>
  <c r="S16" i="5" s="1"/>
  <c r="S23" i="5" s="1"/>
  <c r="S26" i="5" l="1"/>
  <c r="S30" i="5" l="1"/>
  <c r="S31" i="5" s="1"/>
  <c r="S27" i="5"/>
  <c r="S35" i="5" l="1"/>
  <c r="S28" i="5"/>
  <c r="S32" i="5"/>
  <c r="S36" i="5"/>
  <c r="S38" i="5" l="1"/>
  <c r="S33" i="5"/>
  <c r="T16" i="5" s="1"/>
  <c r="T23" i="5" s="1"/>
  <c r="T37" i="5" l="1"/>
  <c r="T26" i="5"/>
  <c r="T30" i="5" l="1"/>
  <c r="T31" i="5" s="1"/>
  <c r="T27" i="5"/>
  <c r="T35" i="5" l="1"/>
  <c r="T28" i="5"/>
  <c r="T36" i="5"/>
  <c r="T32" i="5"/>
  <c r="T38" i="5" l="1"/>
  <c r="T33" i="5"/>
  <c r="U16" i="5" s="1"/>
  <c r="U23" i="5" s="1"/>
  <c r="U37" i="5" l="1"/>
  <c r="U26" i="5"/>
  <c r="U27" i="5" l="1"/>
  <c r="U30" i="5"/>
  <c r="U31" i="5" s="1"/>
  <c r="U32" i="5" l="1"/>
  <c r="U36" i="5"/>
  <c r="U35" i="5"/>
  <c r="U28" i="5"/>
  <c r="U38" i="5" l="1"/>
  <c r="V37" i="5" s="1"/>
  <c r="U33" i="5"/>
  <c r="V16" i="5" s="1"/>
  <c r="V23" i="5" s="1"/>
  <c r="V26" i="5" s="1"/>
  <c r="V27" i="5" l="1"/>
  <c r="V30" i="5"/>
  <c r="V31" i="5" s="1"/>
  <c r="V32" i="5" l="1"/>
  <c r="V36" i="5"/>
  <c r="V35" i="5"/>
  <c r="V28" i="5"/>
  <c r="V38" i="5" l="1"/>
  <c r="W37" i="5" s="1"/>
  <c r="V33" i="5"/>
  <c r="W16" i="5" s="1"/>
  <c r="W23" i="5" s="1"/>
  <c r="W26" i="5" s="1"/>
  <c r="W30" i="5" l="1"/>
  <c r="W31" i="5" s="1"/>
  <c r="W27" i="5"/>
  <c r="W35" i="5" l="1"/>
  <c r="W28" i="5"/>
  <c r="W32" i="5"/>
  <c r="W36" i="5"/>
  <c r="W38" i="5" l="1"/>
  <c r="X37" i="5" s="1"/>
  <c r="W33" i="5"/>
  <c r="X16" i="5" s="1"/>
  <c r="X23" i="5" s="1"/>
  <c r="X26" i="5" s="1"/>
  <c r="X30" i="5" l="1"/>
  <c r="X31" i="5" s="1"/>
  <c r="X27" i="5"/>
  <c r="X35" i="5" l="1"/>
  <c r="X28" i="5"/>
  <c r="X32" i="5"/>
  <c r="X36" i="5"/>
  <c r="X38" i="5" l="1"/>
  <c r="X33" i="5"/>
  <c r="Y16" i="5" s="1"/>
  <c r="Y23" i="5" s="1"/>
  <c r="Y26" i="5" s="1"/>
  <c r="Y37" i="5" l="1"/>
  <c r="Y30" i="5"/>
  <c r="Y31" i="5" s="1"/>
  <c r="Y27" i="5"/>
  <c r="Y32" i="5" l="1"/>
  <c r="Y36" i="5"/>
  <c r="Y35" i="5"/>
  <c r="Y28" i="5"/>
  <c r="D50" i="16"/>
  <c r="Y38" i="5" l="1"/>
  <c r="Z37" i="5" s="1"/>
  <c r="Y33" i="5"/>
  <c r="Z16" i="5" s="1"/>
  <c r="Z23" i="5" s="1"/>
  <c r="Z26" i="5" s="1"/>
  <c r="C51" i="16"/>
  <c r="G25" i="11" s="1"/>
  <c r="Z27" i="5" l="1"/>
  <c r="Z30" i="5"/>
  <c r="Z31" i="5" s="1"/>
  <c r="H25" i="11"/>
  <c r="D51" i="16"/>
  <c r="Z36" i="5" l="1"/>
  <c r="Z32" i="5"/>
  <c r="Z35" i="5"/>
  <c r="Z28" i="5"/>
  <c r="D25" i="16"/>
  <c r="C36" i="16"/>
  <c r="D36" i="16" l="1"/>
  <c r="G24" i="11"/>
  <c r="Z38" i="5"/>
  <c r="AA37" i="5" s="1"/>
  <c r="Z33" i="5"/>
  <c r="AA16" i="5" s="1"/>
  <c r="AA23" i="5" s="1"/>
  <c r="AA26" i="5" s="1"/>
  <c r="H24" i="11" l="1"/>
  <c r="G27" i="11"/>
  <c r="H27" i="11" s="1"/>
  <c r="G29" i="11"/>
  <c r="H29" i="11" s="1"/>
  <c r="G30" i="11"/>
  <c r="H30" i="11" s="1"/>
  <c r="G28" i="11"/>
  <c r="H28" i="11" s="1"/>
  <c r="AA30" i="5"/>
  <c r="AA31" i="5" s="1"/>
  <c r="AA27" i="5"/>
  <c r="G31" i="11" l="1"/>
  <c r="E45" i="7" s="1"/>
  <c r="AA35" i="5"/>
  <c r="AA28" i="5"/>
  <c r="AA32" i="5"/>
  <c r="AA36" i="5"/>
  <c r="R45" i="7"/>
  <c r="Q45" i="7"/>
  <c r="H31" i="11"/>
  <c r="C7" i="5"/>
  <c r="AT7" i="5" s="1"/>
  <c r="C31" i="11"/>
  <c r="F45" i="7"/>
  <c r="AA38" i="5" l="1"/>
  <c r="AA33" i="5"/>
  <c r="AB16" i="5" s="1"/>
  <c r="AB23" i="5" s="1"/>
  <c r="AS7" i="5"/>
  <c r="AB37" i="5" l="1"/>
  <c r="AB26" i="5"/>
  <c r="AB27" i="5" l="1"/>
  <c r="AB30" i="5"/>
  <c r="AB31" i="5" s="1"/>
  <c r="AB32" i="5" l="1"/>
  <c r="AB36" i="5"/>
  <c r="AB35" i="5"/>
  <c r="AB28" i="5"/>
  <c r="AB38" i="5" l="1"/>
  <c r="AC37" i="5" s="1"/>
  <c r="AB33" i="5"/>
  <c r="AC16" i="5" s="1"/>
  <c r="AC23" i="5" s="1"/>
  <c r="AC26" i="5" s="1"/>
  <c r="AC27" i="5" l="1"/>
  <c r="AC30" i="5"/>
  <c r="AC31" i="5" s="1"/>
  <c r="AC36" i="5" l="1"/>
  <c r="AC32" i="5"/>
  <c r="AC35" i="5"/>
  <c r="AC28" i="5"/>
  <c r="AC38" i="5" l="1"/>
  <c r="AD37" i="5" s="1"/>
  <c r="AC33" i="5"/>
  <c r="AD16" i="5" s="1"/>
  <c r="AD23" i="5" s="1"/>
  <c r="AD26" i="5" l="1"/>
  <c r="AD27" i="5" l="1"/>
  <c r="AD30" i="5"/>
  <c r="AD31" i="5" s="1"/>
  <c r="AD32" i="5" l="1"/>
  <c r="AD36" i="5"/>
  <c r="AD35" i="5"/>
  <c r="AD28" i="5"/>
  <c r="AD38" i="5" l="1"/>
  <c r="AD33" i="5"/>
  <c r="AE16" i="5" s="1"/>
  <c r="AE23" i="5" s="1"/>
  <c r="AE26" i="5" s="1"/>
  <c r="AE30" i="5" l="1"/>
  <c r="AE31" i="5" s="1"/>
  <c r="AE27" i="5"/>
  <c r="AE37" i="5"/>
  <c r="AE35" i="5" l="1"/>
  <c r="AE28" i="5"/>
  <c r="AE32" i="5"/>
  <c r="AE36" i="5"/>
  <c r="AE38" i="5" l="1"/>
  <c r="AE33" i="5"/>
  <c r="AF16" i="5" s="1"/>
  <c r="AF23" i="5" s="1"/>
  <c r="AF37" i="5" l="1"/>
  <c r="AF26" i="5"/>
  <c r="AF27" i="5" l="1"/>
  <c r="AF30" i="5"/>
  <c r="AF31" i="5" s="1"/>
  <c r="AF36" i="5" l="1"/>
  <c r="AF32" i="5"/>
  <c r="AF35" i="5"/>
  <c r="AF28" i="5"/>
  <c r="AF38" i="5" l="1"/>
  <c r="AG37" i="5" s="1"/>
  <c r="AF33" i="5"/>
  <c r="AG16" i="5" s="1"/>
  <c r="AG23" i="5" s="1"/>
  <c r="AG26" i="5" s="1"/>
  <c r="AG27" i="5" l="1"/>
  <c r="AG30" i="5"/>
  <c r="AG31" i="5" s="1"/>
  <c r="AG36" i="5" l="1"/>
  <c r="AG32" i="5"/>
  <c r="AG35" i="5"/>
  <c r="AG28" i="5"/>
  <c r="AG38" i="5" l="1"/>
  <c r="AH37" i="5" s="1"/>
  <c r="AG33" i="5"/>
  <c r="AH16" i="5" s="1"/>
  <c r="AH23" i="5" s="1"/>
  <c r="AH26" i="5" s="1"/>
  <c r="AH27" i="5" l="1"/>
  <c r="AH30" i="5"/>
  <c r="AH31" i="5" s="1"/>
  <c r="AH36" i="5" l="1"/>
  <c r="AH32" i="5"/>
  <c r="AH35" i="5"/>
  <c r="AH28" i="5"/>
  <c r="AH38" i="5" l="1"/>
  <c r="AI37" i="5" s="1"/>
  <c r="AH33" i="5"/>
  <c r="AI16" i="5" s="1"/>
  <c r="AI23" i="5" s="1"/>
  <c r="AI26" i="5" s="1"/>
  <c r="AI27" i="5" l="1"/>
  <c r="AI30" i="5"/>
  <c r="AI31" i="5" s="1"/>
  <c r="AI32" i="5" l="1"/>
  <c r="AI36" i="5"/>
  <c r="AI35" i="5"/>
  <c r="AI28" i="5"/>
  <c r="AI33" i="5" l="1"/>
  <c r="AJ16" i="5" s="1"/>
  <c r="AJ23" i="5" s="1"/>
  <c r="AJ26" i="5" s="1"/>
  <c r="AI38" i="5"/>
  <c r="AJ37" i="5" l="1"/>
  <c r="AJ30" i="5"/>
  <c r="AJ31" i="5" s="1"/>
  <c r="AJ27" i="5"/>
  <c r="AJ36" i="5" l="1"/>
  <c r="AJ32" i="5"/>
  <c r="AJ35" i="5"/>
  <c r="AJ28" i="5"/>
  <c r="AJ33" i="5" l="1"/>
  <c r="AK16" i="5" s="1"/>
  <c r="AK23" i="5" s="1"/>
  <c r="AK26" i="5" s="1"/>
  <c r="AJ38" i="5"/>
  <c r="AK37" i="5" s="1"/>
  <c r="AK30" i="5" l="1"/>
  <c r="AK31" i="5" s="1"/>
  <c r="AK27" i="5"/>
  <c r="AK35" i="5" l="1"/>
  <c r="AK28" i="5"/>
  <c r="AK32" i="5"/>
  <c r="AK36" i="5"/>
  <c r="AK33" i="5" l="1"/>
  <c r="AL16" i="5" s="1"/>
  <c r="AL23" i="5" s="1"/>
  <c r="AL26" i="5" s="1"/>
  <c r="AK38" i="5"/>
  <c r="AL27" i="5" l="1"/>
  <c r="AL30" i="5"/>
  <c r="AL31" i="5" s="1"/>
  <c r="AL37" i="5"/>
  <c r="AL36" i="5" l="1"/>
  <c r="AL32" i="5"/>
  <c r="AL35" i="5"/>
  <c r="AL28" i="5"/>
  <c r="AL38" i="5" l="1"/>
  <c r="AM37" i="5" s="1"/>
  <c r="AL33" i="5"/>
  <c r="AM16" i="5" s="1"/>
  <c r="AM23" i="5" s="1"/>
  <c r="AM26" i="5" s="1"/>
  <c r="AM27" i="5" l="1"/>
  <c r="AM30" i="5"/>
  <c r="AM31" i="5" s="1"/>
  <c r="AM36" i="5" l="1"/>
  <c r="AM32" i="5"/>
  <c r="AM35" i="5"/>
  <c r="AM28" i="5"/>
  <c r="AM33" i="5" l="1"/>
  <c r="AN16" i="5" s="1"/>
  <c r="AN23" i="5" s="1"/>
  <c r="AN26" i="5" s="1"/>
  <c r="AM38" i="5"/>
  <c r="AN37" i="5" l="1"/>
  <c r="AN27" i="5"/>
  <c r="AN30" i="5"/>
  <c r="AN31" i="5" s="1"/>
  <c r="AN35" i="5" l="1"/>
  <c r="AN28" i="5"/>
  <c r="AN32" i="5"/>
  <c r="AN36" i="5"/>
  <c r="AN33" i="5" l="1"/>
  <c r="AO16" i="5" s="1"/>
  <c r="AO23" i="5" s="1"/>
  <c r="AO26" i="5" s="1"/>
  <c r="AN38" i="5"/>
  <c r="AO37" i="5" s="1"/>
  <c r="AO27" i="5" l="1"/>
  <c r="AO30" i="5"/>
  <c r="AO31" i="5" s="1"/>
  <c r="AO36" i="5" l="1"/>
  <c r="AO32" i="5"/>
  <c r="AO35" i="5"/>
  <c r="AO28" i="5"/>
  <c r="AO33" i="5" l="1"/>
  <c r="AP16" i="5" s="1"/>
  <c r="AP23" i="5" s="1"/>
  <c r="AP26" i="5" s="1"/>
  <c r="AO38" i="5"/>
  <c r="AP37" i="5" s="1"/>
  <c r="AP30" i="5" l="1"/>
  <c r="AP31" i="5" s="1"/>
  <c r="AP27" i="5"/>
  <c r="AP35" i="5" l="1"/>
  <c r="AP28" i="5"/>
  <c r="AP32" i="5"/>
  <c r="AP36" i="5"/>
  <c r="AP33" i="5" l="1"/>
  <c r="AQ16" i="5" s="1"/>
  <c r="AQ23" i="5" s="1"/>
  <c r="AQ26" i="5" s="1"/>
  <c r="AP38" i="5"/>
  <c r="AQ30" i="5" l="1"/>
  <c r="AQ31" i="5" s="1"/>
  <c r="AQ27" i="5"/>
  <c r="AQ37" i="5"/>
  <c r="AR37" i="5" s="1"/>
  <c r="G61" i="11" s="1"/>
  <c r="E81" i="7" l="1"/>
  <c r="N53" i="7" s="1"/>
  <c r="AQ35" i="5"/>
  <c r="C27" i="5"/>
  <c r="AQ28" i="5"/>
  <c r="AQ36" i="5"/>
  <c r="AQ32" i="5"/>
  <c r="AQ38" i="5" l="1"/>
  <c r="C38" i="5" s="1"/>
  <c r="AQ33" i="5"/>
  <c r="E50" i="7"/>
  <c r="H61" i="11"/>
  <c r="R50" i="7" l="1"/>
  <c r="Q50" i="7"/>
  <c r="F50" i="7"/>
  <c r="C12" i="5" l="1"/>
  <c r="E51" i="7"/>
  <c r="H64" i="11"/>
  <c r="F51" i="7" l="1"/>
  <c r="R51" i="7"/>
  <c r="Q51" i="7"/>
  <c r="AT12" i="5"/>
  <c r="AS12" i="5"/>
  <c r="E32" i="8"/>
  <c r="G59" i="11" l="1"/>
  <c r="H59" i="11" s="1"/>
  <c r="H56" i="11"/>
  <c r="G66" i="11" l="1"/>
  <c r="C64" i="11" s="1"/>
  <c r="C11" i="5"/>
  <c r="C13" i="5" s="1"/>
  <c r="F63" i="11"/>
  <c r="E49" i="7"/>
  <c r="F49" i="7" s="1"/>
  <c r="G46" i="7"/>
  <c r="G50" i="7"/>
  <c r="G59" i="7"/>
  <c r="G63" i="7"/>
  <c r="G70" i="7"/>
  <c r="G43" i="7"/>
  <c r="G47" i="7"/>
  <c r="G51" i="7"/>
  <c r="G60" i="7"/>
  <c r="G71" i="7"/>
  <c r="G44" i="7"/>
  <c r="G48" i="7"/>
  <c r="E52" i="7"/>
  <c r="G57" i="7"/>
  <c r="G61" i="7"/>
  <c r="G72" i="7"/>
  <c r="G77" i="7"/>
  <c r="G45" i="7"/>
  <c r="G58" i="7"/>
  <c r="G78" i="7"/>
  <c r="G62" i="7"/>
  <c r="H66" i="11"/>
  <c r="AT11" i="5" l="1"/>
  <c r="AS11" i="5"/>
  <c r="Q49" i="7"/>
  <c r="E54" i="7"/>
  <c r="G49" i="7"/>
  <c r="G52" i="7" s="1"/>
  <c r="R49" i="7"/>
  <c r="E65" i="7"/>
  <c r="F52" i="7"/>
  <c r="E74" i="7"/>
  <c r="F74" i="7" l="1"/>
  <c r="G74" i="7"/>
  <c r="F65" i="7"/>
  <c r="G65" i="7"/>
  <c r="F83" i="7" l="1"/>
  <c r="D60" i="2"/>
  <c r="D62" i="2" l="1"/>
  <c r="D63" i="2" s="1"/>
  <c r="E60" i="2"/>
  <c r="E22" i="8" l="1"/>
  <c r="D65" i="2"/>
  <c r="E65" i="2" s="1"/>
  <c r="E23" i="8" l="1"/>
  <c r="D36" i="7" s="1"/>
  <c r="E25" i="8"/>
  <c r="F22" i="8"/>
  <c r="F23" i="8" l="1"/>
  <c r="F25" i="8"/>
  <c r="G22" i="8"/>
  <c r="H36" i="7"/>
  <c r="I36" i="7" s="1"/>
  <c r="E26" i="8"/>
  <c r="E31" i="8"/>
  <c r="E33" i="8" s="1"/>
  <c r="F30" i="8" s="1"/>
  <c r="G23" i="8" l="1"/>
  <c r="G25" i="8"/>
  <c r="H22" i="8"/>
  <c r="F32" i="8"/>
  <c r="F26" i="8"/>
  <c r="F31" i="8"/>
  <c r="F33" i="8" l="1"/>
  <c r="G30" i="8" s="1"/>
  <c r="G32" i="8" s="1"/>
  <c r="I22" i="8"/>
  <c r="H23" i="8"/>
  <c r="H25" i="8"/>
  <c r="G31" i="8"/>
  <c r="G26" i="8"/>
  <c r="G33" i="8" l="1"/>
  <c r="H30" i="8" s="1"/>
  <c r="H32" i="8" s="1"/>
  <c r="I23" i="8"/>
  <c r="D37" i="7" s="1"/>
  <c r="I25" i="8"/>
  <c r="J22" i="8"/>
  <c r="H31" i="8"/>
  <c r="H26" i="8"/>
  <c r="H33" i="8" l="1"/>
  <c r="I30" i="8" s="1"/>
  <c r="I32" i="8" s="1"/>
  <c r="H37" i="7"/>
  <c r="I37" i="7" s="1"/>
  <c r="I31" i="8"/>
  <c r="I26" i="8"/>
  <c r="J23" i="8"/>
  <c r="J25" i="8"/>
  <c r="K22" i="8"/>
  <c r="I33" i="8" l="1"/>
  <c r="J30" i="8" s="1"/>
  <c r="J32" i="8" s="1"/>
  <c r="J26" i="8"/>
  <c r="J31" i="8"/>
  <c r="K23" i="8"/>
  <c r="K25" i="8"/>
  <c r="L22" i="8"/>
  <c r="J33" i="8" l="1"/>
  <c r="K30" i="8" s="1"/>
  <c r="K32" i="8" s="1"/>
  <c r="M22" i="8"/>
  <c r="L23" i="8"/>
  <c r="L25" i="8"/>
  <c r="K31" i="8"/>
  <c r="K26" i="8"/>
  <c r="K33" i="8" l="1"/>
  <c r="L30" i="8" s="1"/>
  <c r="L32" i="8" s="1"/>
  <c r="M23" i="8"/>
  <c r="M25" i="8"/>
  <c r="N22" i="8"/>
  <c r="L26" i="8"/>
  <c r="L31" i="8"/>
  <c r="L33" i="8" l="1"/>
  <c r="M30" i="8" s="1"/>
  <c r="M32" i="8" s="1"/>
  <c r="M26" i="8"/>
  <c r="M31" i="8"/>
  <c r="N23" i="8"/>
  <c r="D38" i="7" s="1"/>
  <c r="N25" i="8"/>
  <c r="O22" i="8"/>
  <c r="M33" i="8" l="1"/>
  <c r="N30" i="8" s="1"/>
  <c r="N32" i="8" s="1"/>
  <c r="O23" i="8"/>
  <c r="O25" i="8"/>
  <c r="P22" i="8"/>
  <c r="H38" i="7"/>
  <c r="I38" i="7" s="1"/>
  <c r="N26" i="8"/>
  <c r="N31" i="8"/>
  <c r="N33" i="8" l="1"/>
  <c r="O30" i="8" s="1"/>
  <c r="O32" i="8" s="1"/>
  <c r="O31" i="8"/>
  <c r="O26" i="8"/>
  <c r="Q22" i="8"/>
  <c r="P23" i="8"/>
  <c r="P25" i="8"/>
  <c r="O33" i="8" l="1"/>
  <c r="P30" i="8" s="1"/>
  <c r="P32" i="8" s="1"/>
  <c r="P26" i="8"/>
  <c r="P31" i="8"/>
  <c r="Q23" i="8"/>
  <c r="R22" i="8"/>
  <c r="Q25" i="8"/>
  <c r="P33" i="8" l="1"/>
  <c r="Q30" i="8" s="1"/>
  <c r="Q32" i="8" s="1"/>
  <c r="Q26" i="8"/>
  <c r="Q31" i="8"/>
  <c r="R23" i="8"/>
  <c r="R25" i="8"/>
  <c r="S22" i="8"/>
  <c r="Q33" i="8" l="1"/>
  <c r="R30" i="8" s="1"/>
  <c r="R32" i="8" s="1"/>
  <c r="R26" i="8"/>
  <c r="R31" i="8"/>
  <c r="S23" i="8"/>
  <c r="D39" i="7" s="1"/>
  <c r="S25" i="8"/>
  <c r="T22" i="8"/>
  <c r="R33" i="8" l="1"/>
  <c r="S30" i="8" s="1"/>
  <c r="S32" i="8" s="1"/>
  <c r="U22" i="8"/>
  <c r="T25" i="8"/>
  <c r="T23" i="8"/>
  <c r="S31" i="8"/>
  <c r="H39" i="7"/>
  <c r="I39" i="7" s="1"/>
  <c r="S26" i="8"/>
  <c r="S33" i="8" l="1"/>
  <c r="T30" i="8" s="1"/>
  <c r="T32" i="8" s="1"/>
  <c r="T31" i="8"/>
  <c r="T26" i="8"/>
  <c r="U23" i="8"/>
  <c r="V22" i="8"/>
  <c r="U25" i="8"/>
  <c r="T33" i="8" l="1"/>
  <c r="U30" i="8" s="1"/>
  <c r="U32" i="8" s="1"/>
  <c r="U26" i="8"/>
  <c r="U31" i="8"/>
  <c r="V23" i="8"/>
  <c r="V25" i="8"/>
  <c r="W22" i="8"/>
  <c r="U33" i="8" l="1"/>
  <c r="V30" i="8" s="1"/>
  <c r="V32" i="8" s="1"/>
  <c r="V26" i="8"/>
  <c r="V31" i="8"/>
  <c r="W23" i="8"/>
  <c r="W25" i="8"/>
  <c r="X22" i="8"/>
  <c r="V33" i="8" l="1"/>
  <c r="W30" i="8" s="1"/>
  <c r="W32" i="8" s="1"/>
  <c r="W31" i="8"/>
  <c r="W26" i="8"/>
  <c r="X23" i="8"/>
  <c r="X25" i="8"/>
  <c r="W33" i="8" l="1"/>
  <c r="X30" i="8" s="1"/>
  <c r="X32" i="8" s="1"/>
  <c r="X31" i="8"/>
  <c r="X26" i="8"/>
  <c r="X3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Winifred K. Smith</author>
  </authors>
  <commentList>
    <comment ref="M3" authorId="0" shapeId="0" xr:uid="{00000000-0006-0000-0200-000001000000}">
      <text>
        <r>
          <rPr>
            <sz val="8"/>
            <color indexed="81"/>
            <rFont val="Tahoma"/>
            <family val="2"/>
          </rPr>
          <t xml:space="preserve">Maximum rent is usually dictated by funding sources (HOME, LIHTC) and includes the utility allowance.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Winifred K. Smith</author>
  </authors>
  <commentList>
    <comment ref="C8" authorId="0" shapeId="0" xr:uid="{00000000-0006-0000-0300-000001000000}">
      <text>
        <r>
          <rPr>
            <sz val="8"/>
            <color indexed="81"/>
            <rFont val="Tahoma"/>
            <family val="2"/>
          </rPr>
          <t xml:space="preserve">Includes physical vacancy &amp; economic vacancy.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Winifred K. Smith</author>
  </authors>
  <commentList>
    <comment ref="E30" authorId="0" shapeId="0" xr:uid="{00000000-0006-0000-0400-000001000000}">
      <text>
        <r>
          <rPr>
            <sz val="8"/>
            <color indexed="81"/>
            <rFont val="Tahoma"/>
            <family val="2"/>
          </rPr>
          <t>This represents the amounted needed in an up-front fund to cover future operating deficits.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Winifred K. Smith</author>
  </authors>
  <commentList>
    <comment ref="G56" authorId="0" shapeId="0" xr:uid="{00000000-0006-0000-0500-000003000000}">
      <text>
        <r>
          <rPr>
            <sz val="8"/>
            <color indexed="81"/>
            <rFont val="Tahoma"/>
            <family val="2"/>
          </rPr>
          <t>This comes from Sheet 4)Operating Budget &amp; represents the amount needed to cover future operating deficits.</t>
        </r>
      </text>
    </comment>
  </commentList>
</comments>
</file>

<file path=xl/sharedStrings.xml><?xml version="1.0" encoding="utf-8"?>
<sst xmlns="http://schemas.openxmlformats.org/spreadsheetml/2006/main" count="428" uniqueCount="288">
  <si>
    <t>PROJECT SUMMARY</t>
  </si>
  <si>
    <t>Total number of CDBG-DR units to be developed</t>
  </si>
  <si>
    <t>Development:</t>
  </si>
  <si>
    <t>Very low-income (30% AMI) Set aside required %</t>
  </si>
  <si>
    <t>Owner:</t>
  </si>
  <si>
    <t>Number of units meeting set-aside requirements</t>
  </si>
  <si>
    <t>Location:</t>
  </si>
  <si>
    <t>Very low-income (30% AMI) Set aside Actual %</t>
  </si>
  <si>
    <t>County:</t>
  </si>
  <si>
    <t>Very low-income (30% AMI) Set aside met?</t>
  </si>
  <si>
    <t>Number of CDBG-DR units proposed to be rented to households at 80% AMI or below? All CDBG-DR funded units must meet this requirement.</t>
  </si>
  <si>
    <t>Total Units:</t>
  </si>
  <si>
    <t>Units by Bedroom Size</t>
  </si>
  <si>
    <t>Units by Income Target</t>
  </si>
  <si>
    <t xml:space="preserve">  0  bedroom</t>
  </si>
  <si>
    <t xml:space="preserve">  1  bedroom</t>
  </si>
  <si>
    <t xml:space="preserve">  2  bedroom</t>
  </si>
  <si>
    <t xml:space="preserve">  3  bedroom</t>
  </si>
  <si>
    <t xml:space="preserve">  4+ bedroom</t>
  </si>
  <si>
    <t>Total</t>
  </si>
  <si>
    <t>Market</t>
  </si>
  <si>
    <t>Operating Budget</t>
  </si>
  <si>
    <t>Annual</t>
  </si>
  <si>
    <t>Per Unit</t>
  </si>
  <si>
    <t>Long-Term Trending Assumptions</t>
  </si>
  <si>
    <t>Gross Rent Potential</t>
  </si>
  <si>
    <t>Combined Vacancy Rate:</t>
  </si>
  <si>
    <t>Other Income</t>
  </si>
  <si>
    <t>Rent Inflation:</t>
  </si>
  <si>
    <t>Vacancy</t>
  </si>
  <si>
    <t>Expense Inflation:</t>
  </si>
  <si>
    <t>Adjusted Gross Income</t>
  </si>
  <si>
    <t>Administration</t>
  </si>
  <si>
    <t>Operating Expenses</t>
  </si>
  <si>
    <t>Maintenance</t>
  </si>
  <si>
    <t>Net Operating Income</t>
  </si>
  <si>
    <t>Operating</t>
  </si>
  <si>
    <t>Debt Service</t>
  </si>
  <si>
    <t>Escrows &amp; Reserves</t>
  </si>
  <si>
    <t>Debt &amp; Cash Flow Over Time</t>
  </si>
  <si>
    <t>Year 1 DCR</t>
  </si>
  <si>
    <t>Year 1 Net Cash Flow</t>
  </si>
  <si>
    <t>Year 5 DCR</t>
  </si>
  <si>
    <t>Year 5 Net Cash Flow</t>
  </si>
  <si>
    <t>Year 10 DCR</t>
  </si>
  <si>
    <t>Year 10 Net Cash Flow</t>
  </si>
  <si>
    <t>Year 15 DCR</t>
  </si>
  <si>
    <t>Year 15 Net Cash Flow</t>
  </si>
  <si>
    <t>Dollar amount of each source for the Following Uses (Fill out after completion of the sources table below)</t>
  </si>
  <si>
    <t>Uses (Development Costs)</t>
  </si>
  <si>
    <t>% of TDC</t>
  </si>
  <si>
    <t>Total Development Costs</t>
  </si>
  <si>
    <t>Sources: Not including Hard Debt</t>
  </si>
  <si>
    <t>Total Sources, excluding hard debt</t>
  </si>
  <si>
    <t>Surplus/(Gap) without hard debt</t>
  </si>
  <si>
    <t>Bank Loans (Hard Debt)</t>
  </si>
  <si>
    <t>Bank Permanent Financing</t>
  </si>
  <si>
    <t>Total Sources, including hard debt</t>
  </si>
  <si>
    <t>Surplus/(Gap) with Permanent Loan</t>
  </si>
  <si>
    <t>Bank Construction Financing</t>
  </si>
  <si>
    <t>Total Construction Hard Debt:</t>
  </si>
  <si>
    <t>Expected Construction Loan Interest:</t>
  </si>
  <si>
    <t>Permanent Financing needed:</t>
  </si>
  <si>
    <t>REVENUE PROJECTIONS</t>
  </si>
  <si>
    <t>Units</t>
  </si>
  <si>
    <t>Unit Type*</t>
  </si>
  <si>
    <t>Number of Units of this type</t>
  </si>
  <si>
    <t>Structure Type</t>
  </si>
  <si>
    <t>Bedrooms</t>
  </si>
  <si>
    <t>Baths</t>
  </si>
  <si>
    <t>Sq Ft</t>
  </si>
  <si>
    <t>Income Target</t>
  </si>
  <si>
    <t>Utility Allowance</t>
  </si>
  <si>
    <t>Proposed Contract Rent</t>
  </si>
  <si>
    <t>Gross Rent</t>
  </si>
  <si>
    <t>Max Rent Allowed</t>
  </si>
  <si>
    <t>Rent Acceptable?</t>
  </si>
  <si>
    <t>This unit will be counted as a CDBG-DR unit?</t>
  </si>
  <si>
    <t>No</t>
  </si>
  <si>
    <t>Total Units</t>
  </si>
  <si>
    <t>Total Square Footage:</t>
  </si>
  <si>
    <t>Monthly Rent Potential</t>
  </si>
  <si>
    <t>Annual Rent Potential</t>
  </si>
  <si>
    <t xml:space="preserve">*This column is to be used to categorize units based upon similarities in size, funding eligibility requirements, target population, and/or other common characteristics (i.e.All 2 bedroom market rate units; All 1 bedroom 50% AMI CDBG-DR units; All 2 bedroom 60% LIHTC units; etc.). </t>
  </si>
  <si>
    <t>Other Income***</t>
  </si>
  <si>
    <t>Monthly</t>
  </si>
  <si>
    <t>Annually</t>
  </si>
  <si>
    <t>Miscellaneous &amp; Interest</t>
  </si>
  <si>
    <t>Laundry</t>
  </si>
  <si>
    <t>Carports/Storage Units</t>
  </si>
  <si>
    <t>Tenant Charges (late fees, nonsufficient funds, etc)</t>
  </si>
  <si>
    <t>Commercial</t>
  </si>
  <si>
    <t>Totals</t>
  </si>
  <si>
    <t>***Income from commercial property should not be included here, but in a separate pro forma.</t>
  </si>
  <si>
    <t>ANNUAL OPERATING BUDGET</t>
  </si>
  <si>
    <t>REVENUE</t>
  </si>
  <si>
    <t>Other Revenue</t>
  </si>
  <si>
    <t>Subtotal</t>
  </si>
  <si>
    <t>Combined Vacancy Factor</t>
  </si>
  <si>
    <t>Adjusted Income</t>
  </si>
  <si>
    <t>TOTAL OPERATING EXPENSES</t>
  </si>
  <si>
    <t>Annual Total</t>
  </si>
  <si>
    <t>Per Unit Total</t>
  </si>
  <si>
    <t>% of Revenue</t>
  </si>
  <si>
    <t>Administrative Costs</t>
  </si>
  <si>
    <t>Advertising</t>
  </si>
  <si>
    <t>Management</t>
  </si>
  <si>
    <t>Legal/Partnership</t>
  </si>
  <si>
    <t>Accounting/Audit</t>
  </si>
  <si>
    <t>Compliance Monitoring</t>
  </si>
  <si>
    <t xml:space="preserve">Other: </t>
  </si>
  <si>
    <t>Decorating</t>
  </si>
  <si>
    <t>Repairs</t>
  </si>
  <si>
    <t>Exterminating</t>
  </si>
  <si>
    <t>Grounds</t>
  </si>
  <si>
    <t>Other:</t>
  </si>
  <si>
    <t>Elevator</t>
  </si>
  <si>
    <t>Project Paid Fuel</t>
  </si>
  <si>
    <t>Common Electricity</t>
  </si>
  <si>
    <t>Water/Sewer</t>
  </si>
  <si>
    <t>Gas</t>
  </si>
  <si>
    <t>Trash Removal</t>
  </si>
  <si>
    <t>Payroll</t>
  </si>
  <si>
    <t>Payroll Taxes &amp; Fringes</t>
  </si>
  <si>
    <t>Insurance</t>
  </si>
  <si>
    <t>Real Estate Taxes</t>
  </si>
  <si>
    <t>Other Taxes</t>
  </si>
  <si>
    <t>Replacement Reserve</t>
  </si>
  <si>
    <t>Total Operating Expenses</t>
  </si>
  <si>
    <t>MORTGAGE</t>
  </si>
  <si>
    <t>Debt Coverage Ratio</t>
  </si>
  <si>
    <t>Max Mortgage Pmt</t>
  </si>
  <si>
    <t>Amortization (years)</t>
  </si>
  <si>
    <t>Interest Rate</t>
  </si>
  <si>
    <t>Projected Mortgage</t>
  </si>
  <si>
    <t>Overide monthly Mortgage payment?</t>
  </si>
  <si>
    <t>Projected monthly Mortgage Payment</t>
  </si>
  <si>
    <t>Annual Motgage Payment</t>
  </si>
  <si>
    <t>Cash Flow</t>
  </si>
  <si>
    <t>Operating Cash Flow Projection</t>
  </si>
  <si>
    <t>Year</t>
  </si>
  <si>
    <t>Inflator</t>
  </si>
  <si>
    <t>Gross Income Potential</t>
  </si>
  <si>
    <t>Vacancy Factor</t>
  </si>
  <si>
    <t>Net Income</t>
  </si>
  <si>
    <t>OPERATING EXPENSES</t>
  </si>
  <si>
    <t>CASH FLOW</t>
  </si>
  <si>
    <t>Operating Deficit Reserve Analysis</t>
  </si>
  <si>
    <t>Starting Balance</t>
  </si>
  <si>
    <t>Annual Operating Deficit</t>
  </si>
  <si>
    <t>Interest Earned on Reserve</t>
  </si>
  <si>
    <t>Ending Balance</t>
  </si>
  <si>
    <t>DEVELOPMENT BUDGET</t>
  </si>
  <si>
    <t>Predevelopment &amp; Feasibility</t>
  </si>
  <si>
    <t>Project Totals</t>
  </si>
  <si>
    <t>Appraisals</t>
  </si>
  <si>
    <t>Architecture &amp; Engineering</t>
  </si>
  <si>
    <t>Environmental Reviews &amp; Reports (Phase I, Phase II, etc)</t>
  </si>
  <si>
    <t>Market Study</t>
  </si>
  <si>
    <t>Preliminary Title Search</t>
  </si>
  <si>
    <t>Survey</t>
  </si>
  <si>
    <t>Consultant</t>
  </si>
  <si>
    <t>Application Fees</t>
  </si>
  <si>
    <t>Total Predevelopment:</t>
  </si>
  <si>
    <t>Building &amp; Property Acquisition</t>
  </si>
  <si>
    <t>Land</t>
  </si>
  <si>
    <t>Existing Buildings</t>
  </si>
  <si>
    <t>Relocation</t>
  </si>
  <si>
    <t>Total Acquisition:</t>
  </si>
  <si>
    <t>Construction Costs</t>
  </si>
  <si>
    <t>Base Construction Costs</t>
  </si>
  <si>
    <t>Energy Efficiency Upgrades</t>
  </si>
  <si>
    <t>Appliance Package</t>
  </si>
  <si>
    <t>Contractor General Conditions</t>
  </si>
  <si>
    <t>/ hard cost</t>
  </si>
  <si>
    <t>Contractor Overhead</t>
  </si>
  <si>
    <t>Contractor Profit</t>
  </si>
  <si>
    <t>CONSTRUCTION CONTINGENCY</t>
  </si>
  <si>
    <t>per sq. ft.</t>
  </si>
  <si>
    <t>Total Construction:</t>
  </si>
  <si>
    <t>Professional Services</t>
  </si>
  <si>
    <t>Legal</t>
  </si>
  <si>
    <t>Title &amp; Recording</t>
  </si>
  <si>
    <t>Cost Certification</t>
  </si>
  <si>
    <t>Marketing /Advertising</t>
  </si>
  <si>
    <t>Total Professional Fees:</t>
  </si>
  <si>
    <t>Carrying &amp; Construction Financing Costs</t>
  </si>
  <si>
    <t>Inspection &amp; Draw Fees</t>
  </si>
  <si>
    <t>Points &amp; Bank Fees</t>
  </si>
  <si>
    <t>Builder's Risk Insurance</t>
  </si>
  <si>
    <t>Property Insurance</t>
  </si>
  <si>
    <t>Interim/Capitalized Operating Costs</t>
  </si>
  <si>
    <t>Total Carrying Costs:</t>
  </si>
  <si>
    <t>Permanent Financing &amp; Syndication</t>
  </si>
  <si>
    <t>Partnership &amp; Organization Expense</t>
  </si>
  <si>
    <t>Legal (including tax opinion)</t>
  </si>
  <si>
    <t>Total Permanent Financing &amp; Syndication:</t>
  </si>
  <si>
    <t>Reserves</t>
  </si>
  <si>
    <t>Rent Up Reserves</t>
  </si>
  <si>
    <t>Operating Reserves</t>
  </si>
  <si>
    <t>Deficit Reserve (as calculated by 20 Year Projection)</t>
  </si>
  <si>
    <t>Replacement Reserves</t>
  </si>
  <si>
    <t>Total Reserves:</t>
  </si>
  <si>
    <t>Construction &amp; Bridge Loan Interest</t>
  </si>
  <si>
    <t>Subtotal Hard &amp; Soft Costs</t>
  </si>
  <si>
    <t>Developer Fee</t>
  </si>
  <si>
    <t>/Hard &amp; Soft Costs</t>
  </si>
  <si>
    <t>TOTAL DEVELOPMENT COSTS (TDC):</t>
  </si>
  <si>
    <t>Construction Budget</t>
  </si>
  <si>
    <t>GENERAL CONSTRUCTION</t>
  </si>
  <si>
    <t>Project Total</t>
  </si>
  <si>
    <t>Demolition</t>
  </si>
  <si>
    <t>Excavation</t>
  </si>
  <si>
    <t>Concrete</t>
  </si>
  <si>
    <t>Masonry</t>
  </si>
  <si>
    <t>Roofing</t>
  </si>
  <si>
    <t>Siding</t>
  </si>
  <si>
    <t>Rough carpentry</t>
  </si>
  <si>
    <t>HVAC (Repair, not Replacement)</t>
  </si>
  <si>
    <t>Plumbing</t>
  </si>
  <si>
    <t>Electrical</t>
  </si>
  <si>
    <t>Finish carpentry</t>
  </si>
  <si>
    <t>Interior Doors and Closet</t>
  </si>
  <si>
    <t>Windows (Refurbish, not Replacement)</t>
  </si>
  <si>
    <t>Drywall</t>
  </si>
  <si>
    <t>Tile</t>
  </si>
  <si>
    <t>Paint (interior)</t>
  </si>
  <si>
    <t>Flooring</t>
  </si>
  <si>
    <t>Basic Insulation (not for Energy Efficiency)</t>
  </si>
  <si>
    <t>Energy Efficiency Enhancements (see below)</t>
  </si>
  <si>
    <t>Appliances  (see below)</t>
  </si>
  <si>
    <t>Cabinets &amp; Counter Tops</t>
  </si>
  <si>
    <t>Hardware and Accessories</t>
  </si>
  <si>
    <t>Window Treatments (mini blinds)</t>
  </si>
  <si>
    <t>Exterior Doors</t>
  </si>
  <si>
    <t>Storm Doors</t>
  </si>
  <si>
    <t>Landscaping</t>
  </si>
  <si>
    <t>Permits</t>
  </si>
  <si>
    <t>Energy Efficiency Improvements</t>
  </si>
  <si>
    <r>
      <t xml:space="preserve">House insulation </t>
    </r>
    <r>
      <rPr>
        <b/>
        <i/>
        <sz val="10"/>
        <color indexed="57"/>
        <rFont val="Arial"/>
        <family val="2"/>
      </rPr>
      <t>upgrades</t>
    </r>
  </si>
  <si>
    <t>Windows</t>
  </si>
  <si>
    <t>HVAC</t>
  </si>
  <si>
    <t>Blower Door Test</t>
  </si>
  <si>
    <t>House energy monitor</t>
  </si>
  <si>
    <t>Ceiling Fans</t>
  </si>
  <si>
    <t>Electrical: (motion, dimmers, bulbs, etc.)</t>
  </si>
  <si>
    <t>Low Flow Plumbing Fixtures</t>
  </si>
  <si>
    <t>Tankless water heater</t>
  </si>
  <si>
    <t>Other</t>
  </si>
  <si>
    <t>Total Energy Efficiency Improvements:</t>
  </si>
  <si>
    <t>Appliance Allowance</t>
  </si>
  <si>
    <t xml:space="preserve">Refrigerator </t>
  </si>
  <si>
    <t>Range/Microwave Hood</t>
  </si>
  <si>
    <t>Dishwasher</t>
  </si>
  <si>
    <t>Garbage Disposal</t>
  </si>
  <si>
    <t>Washer/Dryer</t>
  </si>
  <si>
    <t>Garage Door Opener</t>
  </si>
  <si>
    <t>Total Appliance Allowance</t>
  </si>
  <si>
    <t>PROJECT DEVELOPMENT CASH FLOW</t>
  </si>
  <si>
    <t>Month</t>
  </si>
  <si>
    <t xml:space="preserve">Trial </t>
  </si>
  <si>
    <t>USES OF FUNDS</t>
  </si>
  <si>
    <t>Budget</t>
  </si>
  <si>
    <t>Balance</t>
  </si>
  <si>
    <t>Variance</t>
  </si>
  <si>
    <t>Acquisition</t>
  </si>
  <si>
    <t>Construction</t>
  </si>
  <si>
    <t>Carrying &amp; Construction Financing</t>
  </si>
  <si>
    <t>SUB-TOTAL USES</t>
  </si>
  <si>
    <t>SOURCES OF FUNDS</t>
  </si>
  <si>
    <t>Prior Month Ending Cash</t>
  </si>
  <si>
    <t>SUB-TOTAL SOURCES</t>
  </si>
  <si>
    <t>Construction Loan</t>
  </si>
  <si>
    <t>Construction Loan Calculation</t>
  </si>
  <si>
    <t>Construction Loan Draw</t>
  </si>
  <si>
    <t>TOTAL SOURCES</t>
  </si>
  <si>
    <t>Paydown Calculation</t>
  </si>
  <si>
    <t>Construction Loan Paydown</t>
  </si>
  <si>
    <t>TOTAL USES</t>
  </si>
  <si>
    <t>Ending Cash</t>
  </si>
  <si>
    <t>CONSTRUCTION LOAN INT &amp; BALANCES</t>
  </si>
  <si>
    <t>Draw</t>
  </si>
  <si>
    <t>(Loan Payoff)</t>
  </si>
  <si>
    <t>Construction Loan Interest</t>
  </si>
  <si>
    <t>Loan Balance prior to permanent financing</t>
  </si>
  <si>
    <t>Permanent Financing - Construction Loan Payoff</t>
  </si>
  <si>
    <t>*CDBG-DR requires the project to have at least 8 total units, with 4 units or 30% of the total units (whichever is greater) affordable and occupied by Low and Moderate Income (LMI) households. If the project is a rehabilitation project or a senior new construction project, the project must include at least 51% of units as affordable to and occupied by LMI households. CDBG-DR will only fund the affordable units, and will be capped at 40% of Total Development Costs (TDC) not to exceed the HOME per unit subsidy limit.</t>
  </si>
  <si>
    <t>Number of CDBG-DR eligible units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</si>
</sst>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00%"/>
    <numFmt numFmtId="166" formatCode="&quot;$&quot;#,##0"/>
    <numFmt numFmtId="167" formatCode="_(&quot;$&quot;* #,##0_);_(&quot;$&quot;* \(#,##0\);_(&quot;$&quot;* &quot;-&quot;??_);_(@_)"/>
    <numFmt numFmtId="168" formatCode="General_)"/>
    <numFmt numFmtId="169" formatCode="[$$-409]#,##0_);\([$$-409]#,##0\)"/>
  </numFmts>
  <fonts count="52">
    <font>
      <sz val="10"/>
      <name val="Arial"/>
    </font>
    <font>
      <sz val="10"/>
      <name val="Arial"/>
      <family val="2"/>
    </font>
    <font>
      <b/>
      <sz val="10"/>
      <name val="Arial"/>
      <family val="2"/>
    </font>
    <font>
      <sz val="8"/>
      <name val="Arial"/>
      <family val="2"/>
    </font>
    <font>
      <sz val="10"/>
      <name val="Arial"/>
      <family val="2"/>
    </font>
    <font>
      <sz val="10"/>
      <name val="Geneva"/>
    </font>
    <font>
      <sz val="9"/>
      <name val="Geneva"/>
    </font>
    <font>
      <b/>
      <sz val="9"/>
      <name val="Geneva"/>
    </font>
    <font>
      <b/>
      <sz val="9"/>
      <name val="Arial"/>
      <family val="2"/>
    </font>
    <font>
      <sz val="9"/>
      <name val="Arial"/>
      <family val="2"/>
    </font>
    <font>
      <b/>
      <sz val="8"/>
      <name val="Geneva"/>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8"/>
      <name val="Times New Roman"/>
      <family val="1"/>
    </font>
    <font>
      <b/>
      <sz val="11"/>
      <color indexed="63"/>
      <name val="Calibri"/>
      <family val="2"/>
    </font>
    <font>
      <b/>
      <sz val="18"/>
      <color indexed="62"/>
      <name val="Cambria"/>
      <family val="2"/>
    </font>
    <font>
      <b/>
      <sz val="11"/>
      <color indexed="8"/>
      <name val="Calibri"/>
      <family val="2"/>
    </font>
    <font>
      <sz val="11"/>
      <name val="Arial"/>
      <family val="2"/>
    </font>
    <font>
      <sz val="9"/>
      <name val="Arial"/>
      <family val="2"/>
    </font>
    <font>
      <b/>
      <sz val="12"/>
      <name val="Arial"/>
      <family val="2"/>
    </font>
    <font>
      <sz val="12"/>
      <name val="Arial"/>
      <family val="2"/>
    </font>
    <font>
      <i/>
      <sz val="10"/>
      <name val="Arial"/>
      <family val="2"/>
    </font>
    <font>
      <i/>
      <sz val="9"/>
      <name val="Arial"/>
      <family val="2"/>
    </font>
    <font>
      <b/>
      <i/>
      <sz val="10"/>
      <name val="Arial"/>
      <family val="2"/>
    </font>
    <font>
      <sz val="8"/>
      <name val="Times New Roman"/>
      <family val="1"/>
    </font>
    <font>
      <sz val="10"/>
      <name val="Times New Roman"/>
      <family val="1"/>
    </font>
    <font>
      <b/>
      <sz val="11"/>
      <color indexed="62"/>
      <name val="Arial"/>
      <family val="2"/>
    </font>
    <font>
      <b/>
      <sz val="10"/>
      <color indexed="62"/>
      <name val="Arial"/>
      <family val="2"/>
    </font>
    <font>
      <sz val="10"/>
      <color indexed="8"/>
      <name val="Arial"/>
      <family val="2"/>
    </font>
    <font>
      <b/>
      <sz val="10"/>
      <color indexed="8"/>
      <name val="Arial"/>
      <family val="2"/>
    </font>
    <font>
      <b/>
      <i/>
      <sz val="10"/>
      <color indexed="57"/>
      <name val="Arial"/>
      <family val="2"/>
    </font>
    <font>
      <sz val="6"/>
      <name val="Arial"/>
      <family val="2"/>
    </font>
    <font>
      <sz val="8"/>
      <color indexed="81"/>
      <name val="Tahoma"/>
      <family val="2"/>
    </font>
    <font>
      <sz val="10"/>
      <color rgb="FFFF0000"/>
      <name val="Arial"/>
      <family val="2"/>
    </font>
    <font>
      <b/>
      <sz val="10"/>
      <color rgb="FFFF0000"/>
      <name val="Arial"/>
      <family val="2"/>
    </font>
    <font>
      <sz val="10"/>
      <color theme="0" tint="-0.499984740745262"/>
      <name val="Arial"/>
      <family val="2"/>
    </font>
    <font>
      <b/>
      <sz val="10"/>
      <name val="Geneva"/>
    </font>
    <font>
      <b/>
      <u/>
      <sz val="11"/>
      <name val="Arial"/>
      <family val="2"/>
    </font>
    <font>
      <b/>
      <u/>
      <sz val="10"/>
      <name val="Arial"/>
      <family val="2"/>
    </font>
    <font>
      <b/>
      <sz val="14"/>
      <color theme="0"/>
      <name val="Arial"/>
      <family val="2"/>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solid">
        <fgColor rgb="FFFFFFBD"/>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2" tint="-9.9978637043366805E-2"/>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ck">
        <color indexed="39"/>
      </left>
      <right/>
      <top/>
      <bottom style="medium">
        <color indexed="64"/>
      </bottom>
      <diagonal/>
    </border>
    <border>
      <left style="thick">
        <color indexed="39"/>
      </left>
      <right style="thick">
        <color indexed="39"/>
      </right>
      <top style="thin">
        <color indexed="8"/>
      </top>
      <bottom/>
      <diagonal/>
    </border>
    <border>
      <left style="thick">
        <color indexed="39"/>
      </left>
      <right/>
      <top style="thin">
        <color indexed="64"/>
      </top>
      <bottom style="thin">
        <color indexed="64"/>
      </bottom>
      <diagonal/>
    </border>
    <border>
      <left/>
      <right style="thick">
        <color indexed="39"/>
      </right>
      <top/>
      <bottom style="medium">
        <color indexed="64"/>
      </bottom>
      <diagonal/>
    </border>
    <border>
      <left style="thick">
        <color indexed="39"/>
      </left>
      <right style="thick">
        <color indexed="39"/>
      </right>
      <top/>
      <bottom/>
      <diagonal/>
    </border>
    <border>
      <left style="thick">
        <color indexed="39"/>
      </left>
      <right/>
      <top style="medium">
        <color indexed="64"/>
      </top>
      <bottom/>
      <diagonal/>
    </border>
    <border>
      <left style="thick">
        <color indexed="39"/>
      </left>
      <right style="thick">
        <color indexed="39"/>
      </right>
      <top style="thin">
        <color indexed="8"/>
      </top>
      <bottom style="medium">
        <color indexed="64"/>
      </bottom>
      <diagonal/>
    </border>
    <border>
      <left/>
      <right/>
      <top style="thick">
        <color indexed="64"/>
      </top>
      <bottom/>
      <diagonal/>
    </border>
    <border>
      <left style="thick">
        <color indexed="39"/>
      </left>
      <right style="thick">
        <color indexed="39"/>
      </right>
      <top style="thick">
        <color indexed="64"/>
      </top>
      <bottom/>
      <diagonal/>
    </border>
    <border>
      <left/>
      <right/>
      <top style="medium">
        <color indexed="64"/>
      </top>
      <bottom/>
      <diagonal/>
    </border>
    <border>
      <left style="thick">
        <color indexed="39"/>
      </left>
      <right style="thick">
        <color indexed="39"/>
      </right>
      <top style="medium">
        <color indexed="64"/>
      </top>
      <bottom/>
      <diagonal/>
    </border>
    <border>
      <left/>
      <right/>
      <top style="thin">
        <color indexed="64"/>
      </top>
      <bottom style="thin">
        <color indexed="64"/>
      </bottom>
      <diagonal/>
    </border>
    <border>
      <left style="thick">
        <color indexed="39"/>
      </left>
      <right style="thick">
        <color indexed="39"/>
      </right>
      <top style="thin">
        <color indexed="64"/>
      </top>
      <bottom style="thin">
        <color indexed="64"/>
      </bottom>
      <diagonal/>
    </border>
    <border>
      <left style="thick">
        <color indexed="39"/>
      </left>
      <right/>
      <top/>
      <bottom style="thin">
        <color indexed="64"/>
      </bottom>
      <diagonal/>
    </border>
    <border>
      <left style="thick">
        <color indexed="39"/>
      </left>
      <right/>
      <top style="thin">
        <color indexed="64"/>
      </top>
      <bottom/>
      <diagonal/>
    </border>
    <border>
      <left style="thick">
        <color indexed="39"/>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thick">
        <color indexed="39"/>
      </left>
      <right style="thick">
        <color indexed="39"/>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top style="thin">
        <color indexed="23"/>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thin">
        <color indexed="64"/>
      </top>
      <bottom style="thin">
        <color auto="1"/>
      </bottom>
      <diagonal/>
    </border>
    <border>
      <left style="thin">
        <color indexed="64"/>
      </left>
      <right style="thin">
        <color indexed="64"/>
      </right>
      <top style="medium">
        <color indexed="64"/>
      </top>
      <bottom/>
      <diagonal/>
    </border>
  </borders>
  <cellStyleXfs count="52">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5" fillId="16" borderId="1" applyNumberFormat="0" applyAlignment="0" applyProtection="0"/>
    <xf numFmtId="0" fontId="16" fillId="17" borderId="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6" applyNumberFormat="0" applyFill="0" applyAlignment="0" applyProtection="0"/>
    <xf numFmtId="0" fontId="24" fillId="7" borderId="0" applyNumberFormat="0" applyBorder="0" applyAlignment="0" applyProtection="0"/>
    <xf numFmtId="168" fontId="25" fillId="0" borderId="0"/>
    <xf numFmtId="168" fontId="25" fillId="0" borderId="0"/>
    <xf numFmtId="168" fontId="36" fillId="0" borderId="0"/>
    <xf numFmtId="0" fontId="5" fillId="0" borderId="0"/>
    <xf numFmtId="0" fontId="1" fillId="4" borderId="7" applyNumberFormat="0" applyFont="0" applyAlignment="0" applyProtection="0"/>
    <xf numFmtId="0" fontId="26" fillId="16"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3" fillId="0" borderId="0" applyNumberFormat="0" applyFill="0" applyBorder="0" applyAlignment="0" applyProtection="0"/>
  </cellStyleXfs>
  <cellXfs count="511">
    <xf numFmtId="0" fontId="0" fillId="0" borderId="0" xfId="0"/>
    <xf numFmtId="0" fontId="0" fillId="0" borderId="0" xfId="0" applyAlignment="1">
      <alignment horizontal="center"/>
    </xf>
    <xf numFmtId="0" fontId="2" fillId="0" borderId="0" xfId="0" applyFont="1"/>
    <xf numFmtId="0" fontId="4" fillId="0" borderId="0" xfId="0" applyFont="1"/>
    <xf numFmtId="0" fontId="2" fillId="0" borderId="0" xfId="0" applyFont="1" applyAlignment="1">
      <alignment horizontal="center"/>
    </xf>
    <xf numFmtId="0" fontId="0" fillId="0" borderId="0" xfId="0" applyBorder="1"/>
    <xf numFmtId="0" fontId="29" fillId="0" borderId="0" xfId="0" applyFont="1"/>
    <xf numFmtId="0" fontId="30" fillId="0" borderId="0" xfId="0" applyFont="1"/>
    <xf numFmtId="0" fontId="32" fillId="0" borderId="0" xfId="0" applyFont="1"/>
    <xf numFmtId="0" fontId="1" fillId="0" borderId="0" xfId="0" applyFont="1"/>
    <xf numFmtId="168" fontId="1" fillId="0" borderId="0" xfId="42" applyNumberFormat="1" applyFont="1" applyAlignment="1" applyProtection="1">
      <alignment horizontal="left"/>
    </xf>
    <xf numFmtId="37" fontId="1" fillId="0" borderId="22" xfId="42" applyNumberFormat="1" applyFont="1" applyBorder="1" applyProtection="1"/>
    <xf numFmtId="168" fontId="33" fillId="0" borderId="0" xfId="42" applyNumberFormat="1" applyFont="1" applyAlignment="1" applyProtection="1">
      <alignment horizontal="left"/>
    </xf>
    <xf numFmtId="6" fontId="1" fillId="0" borderId="0" xfId="42" applyNumberFormat="1" applyFont="1" applyFill="1" applyAlignment="1" applyProtection="1">
      <alignment horizontal="right"/>
    </xf>
    <xf numFmtId="37" fontId="1" fillId="0" borderId="11" xfId="42" applyNumberFormat="1" applyFont="1" applyBorder="1" applyProtection="1"/>
    <xf numFmtId="6" fontId="1" fillId="0" borderId="11" xfId="42" applyNumberFormat="1" applyFont="1" applyFill="1" applyBorder="1" applyAlignment="1" applyProtection="1">
      <alignment horizontal="right"/>
    </xf>
    <xf numFmtId="168" fontId="33" fillId="0" borderId="23" xfId="42" applyNumberFormat="1" applyFont="1" applyFill="1" applyBorder="1" applyAlignment="1" applyProtection="1">
      <alignment horizontal="left"/>
    </xf>
    <xf numFmtId="168" fontId="1" fillId="0" borderId="0" xfId="42" applyNumberFormat="1" applyFont="1" applyBorder="1" applyAlignment="1" applyProtection="1">
      <alignment horizontal="left"/>
    </xf>
    <xf numFmtId="10" fontId="1" fillId="0" borderId="11" xfId="42" applyNumberFormat="1" applyFont="1" applyBorder="1" applyAlignment="1" applyProtection="1">
      <alignment horizontal="right"/>
    </xf>
    <xf numFmtId="168" fontId="33" fillId="0" borderId="11" xfId="42" applyNumberFormat="1" applyFont="1" applyBorder="1" applyAlignment="1" applyProtection="1">
      <alignment horizontal="left"/>
    </xf>
    <xf numFmtId="167" fontId="33" fillId="0" borderId="0" xfId="30" applyNumberFormat="1" applyFont="1" applyAlignment="1" applyProtection="1">
      <alignment horizontal="right"/>
    </xf>
    <xf numFmtId="6" fontId="1" fillId="0" borderId="0" xfId="42" applyNumberFormat="1" applyFont="1" applyFill="1" applyBorder="1" applyAlignment="1" applyProtection="1">
      <alignment horizontal="right"/>
    </xf>
    <xf numFmtId="168" fontId="1" fillId="0" borderId="27" xfId="42" applyNumberFormat="1" applyFont="1" applyBorder="1" applyAlignment="1" applyProtection="1">
      <alignment horizontal="left"/>
    </xf>
    <xf numFmtId="167" fontId="33" fillId="0" borderId="27" xfId="30" applyNumberFormat="1" applyFont="1" applyBorder="1" applyAlignment="1" applyProtection="1">
      <alignment horizontal="right"/>
    </xf>
    <xf numFmtId="167" fontId="33" fillId="0" borderId="29" xfId="30" applyNumberFormat="1" applyFont="1" applyBorder="1" applyAlignment="1" applyProtection="1">
      <alignment horizontal="right"/>
    </xf>
    <xf numFmtId="167" fontId="33" fillId="0" borderId="0" xfId="30" applyNumberFormat="1" applyFont="1" applyBorder="1" applyAlignment="1" applyProtection="1">
      <alignment horizontal="right"/>
    </xf>
    <xf numFmtId="37" fontId="1" fillId="0" borderId="33" xfId="42" applyNumberFormat="1" applyFont="1" applyFill="1" applyBorder="1" applyProtection="1"/>
    <xf numFmtId="37" fontId="1" fillId="1" borderId="33" xfId="42" applyNumberFormat="1" applyFont="1" applyFill="1" applyBorder="1" applyProtection="1"/>
    <xf numFmtId="37" fontId="1" fillId="0" borderId="24" xfId="42" applyNumberFormat="1" applyFont="1" applyBorder="1" applyProtection="1"/>
    <xf numFmtId="37" fontId="1" fillId="0" borderId="34" xfId="42" applyNumberFormat="1" applyFont="1" applyBorder="1" applyProtection="1"/>
    <xf numFmtId="10" fontId="35" fillId="0" borderId="27" xfId="42" applyNumberFormat="1" applyFont="1" applyBorder="1" applyAlignment="1" applyProtection="1">
      <alignment horizontal="right"/>
    </xf>
    <xf numFmtId="6" fontId="35" fillId="0" borderId="27" xfId="42" applyNumberFormat="1" applyFont="1" applyBorder="1" applyAlignment="1" applyProtection="1">
      <alignment horizontal="left"/>
    </xf>
    <xf numFmtId="6" fontId="1" fillId="0" borderId="0" xfId="0" applyNumberFormat="1" applyFont="1"/>
    <xf numFmtId="168" fontId="2" fillId="18" borderId="0" xfId="41" applyNumberFormat="1" applyFont="1" applyFill="1" applyBorder="1" applyAlignment="1" applyProtection="1">
      <alignment horizontal="center" vertical="center"/>
    </xf>
    <xf numFmtId="168" fontId="2" fillId="20" borderId="0" xfId="41" applyNumberFormat="1" applyFont="1" applyFill="1" applyBorder="1" applyAlignment="1" applyProtection="1">
      <alignment horizontal="center" vertical="center"/>
    </xf>
    <xf numFmtId="0" fontId="0" fillId="0" borderId="0" xfId="0" applyNumberFormat="1" applyAlignment="1">
      <alignment horizontal="center"/>
    </xf>
    <xf numFmtId="0" fontId="0" fillId="0" borderId="0" xfId="0" applyFill="1" applyAlignment="1">
      <alignment horizontal="center"/>
    </xf>
    <xf numFmtId="0" fontId="0" fillId="0" borderId="31" xfId="0" applyFill="1" applyBorder="1" applyAlignment="1">
      <alignment horizontal="center"/>
    </xf>
    <xf numFmtId="0" fontId="2" fillId="0" borderId="36" xfId="0" applyFont="1" applyFill="1" applyBorder="1" applyAlignment="1">
      <alignment horizontal="center"/>
    </xf>
    <xf numFmtId="0" fontId="2" fillId="0" borderId="37" xfId="0" applyFont="1" applyFill="1" applyBorder="1" applyAlignment="1">
      <alignment horizontal="center"/>
    </xf>
    <xf numFmtId="0" fontId="0" fillId="0" borderId="0" xfId="0" applyFill="1" applyBorder="1" applyAlignment="1">
      <alignment horizontal="center"/>
    </xf>
    <xf numFmtId="6" fontId="0" fillId="0" borderId="0" xfId="0" applyNumberFormat="1" applyFill="1" applyBorder="1"/>
    <xf numFmtId="0" fontId="0" fillId="0" borderId="0" xfId="0" applyNumberFormat="1" applyFill="1" applyBorder="1" applyAlignment="1">
      <alignment horizontal="center"/>
    </xf>
    <xf numFmtId="0" fontId="0" fillId="0" borderId="0" xfId="0" applyFill="1" applyBorder="1"/>
    <xf numFmtId="0" fontId="2" fillId="0" borderId="0" xfId="0" applyFont="1" applyFill="1" applyBorder="1" applyAlignment="1">
      <alignment horizontal="center"/>
    </xf>
    <xf numFmtId="0" fontId="0" fillId="0" borderId="0" xfId="0" applyFill="1" applyBorder="1" applyAlignment="1">
      <alignment horizontal="center" wrapText="1"/>
    </xf>
    <xf numFmtId="0" fontId="1" fillId="0" borderId="0" xfId="0" applyFont="1" applyFill="1" applyBorder="1"/>
    <xf numFmtId="0" fontId="2" fillId="0" borderId="0" xfId="0" applyFont="1" applyFill="1" applyBorder="1"/>
    <xf numFmtId="0" fontId="2" fillId="0" borderId="0" xfId="0" applyFont="1" applyFill="1" applyBorder="1" applyAlignment="1">
      <alignment horizontal="right"/>
    </xf>
    <xf numFmtId="0" fontId="0" fillId="0" borderId="0" xfId="0" applyFill="1" applyBorder="1" applyAlignment="1">
      <alignment horizontal="right"/>
    </xf>
    <xf numFmtId="9" fontId="0" fillId="0" borderId="0" xfId="0" applyNumberFormat="1" applyFill="1" applyBorder="1" applyAlignment="1">
      <alignment horizontal="center"/>
    </xf>
    <xf numFmtId="6" fontId="0" fillId="0" borderId="0" xfId="0" applyNumberFormat="1" applyFill="1" applyBorder="1" applyAlignment="1">
      <alignment horizontal="center"/>
    </xf>
    <xf numFmtId="0" fontId="2" fillId="0" borderId="0" xfId="0" applyFont="1" applyFill="1" applyBorder="1" applyAlignment="1">
      <alignment horizontal="center" wrapText="1"/>
    </xf>
    <xf numFmtId="0" fontId="1" fillId="0" borderId="0" xfId="0" applyFont="1" applyFill="1" applyBorder="1" applyAlignment="1">
      <alignment horizontal="center" wrapText="1"/>
    </xf>
    <xf numFmtId="3" fontId="0" fillId="0" borderId="0" xfId="0" applyNumberFormat="1" applyFill="1" applyBorder="1" applyAlignment="1">
      <alignment horizontal="center"/>
    </xf>
    <xf numFmtId="168" fontId="1" fillId="0" borderId="0" xfId="42" applyNumberFormat="1" applyFont="1" applyFill="1" applyAlignment="1" applyProtection="1">
      <alignment horizontal="left"/>
    </xf>
    <xf numFmtId="168" fontId="33" fillId="0" borderId="0" xfId="42" applyNumberFormat="1" applyFont="1" applyFill="1" applyAlignment="1" applyProtection="1">
      <alignment horizontal="left"/>
    </xf>
    <xf numFmtId="168" fontId="33" fillId="0" borderId="11" xfId="42" applyNumberFormat="1" applyFont="1" applyFill="1" applyBorder="1" applyAlignment="1" applyProtection="1">
      <alignment horizontal="left"/>
    </xf>
    <xf numFmtId="37" fontId="1" fillId="0" borderId="22" xfId="42" applyNumberFormat="1" applyFont="1" applyFill="1" applyBorder="1" applyProtection="1"/>
    <xf numFmtId="168" fontId="1" fillId="0" borderId="0" xfId="42" applyNumberFormat="1" applyFont="1" applyFill="1" applyBorder="1" applyAlignment="1" applyProtection="1">
      <alignment horizontal="left"/>
    </xf>
    <xf numFmtId="5" fontId="1" fillId="0" borderId="0" xfId="30" applyNumberFormat="1" applyFont="1" applyFill="1" applyAlignment="1" applyProtection="1">
      <alignment horizontal="right"/>
    </xf>
    <xf numFmtId="10" fontId="1" fillId="0" borderId="0" xfId="42" applyNumberFormat="1" applyFont="1" applyFill="1" applyBorder="1" applyAlignment="1" applyProtection="1">
      <alignment horizontal="right"/>
    </xf>
    <xf numFmtId="0" fontId="43" fillId="0" borderId="0" xfId="0" applyNumberFormat="1" applyFont="1" applyFill="1" applyBorder="1" applyAlignment="1">
      <alignment horizontal="center"/>
    </xf>
    <xf numFmtId="0" fontId="45" fillId="0" borderId="0" xfId="0" applyFont="1" applyFill="1" applyBorder="1"/>
    <xf numFmtId="0" fontId="45" fillId="0" borderId="0" xfId="0" applyFont="1" applyFill="1" applyBorder="1" applyAlignment="1">
      <alignment horizontal="center" wrapText="1"/>
    </xf>
    <xf numFmtId="6" fontId="46" fillId="0" borderId="0" xfId="0" applyNumberFormat="1" applyFont="1" applyFill="1" applyBorder="1"/>
    <xf numFmtId="0" fontId="45" fillId="0" borderId="0" xfId="0" applyNumberFormat="1" applyFont="1" applyFill="1" applyBorder="1"/>
    <xf numFmtId="6" fontId="45" fillId="0" borderId="0" xfId="0" applyNumberFormat="1" applyFont="1" applyFill="1" applyBorder="1"/>
    <xf numFmtId="0" fontId="45" fillId="0" borderId="0" xfId="0" applyFont="1" applyFill="1" applyBorder="1" applyAlignment="1">
      <alignment horizontal="center"/>
    </xf>
    <xf numFmtId="168" fontId="2" fillId="21" borderId="0" xfId="41" applyNumberFormat="1" applyFont="1" applyFill="1" applyBorder="1" applyAlignment="1" applyProtection="1">
      <alignment horizontal="center" vertical="center"/>
    </xf>
    <xf numFmtId="0" fontId="4" fillId="0" borderId="0" xfId="0" applyFont="1" applyFill="1" applyBorder="1"/>
    <xf numFmtId="0" fontId="47" fillId="0" borderId="0" xfId="0" applyFont="1" applyFill="1" applyBorder="1"/>
    <xf numFmtId="168" fontId="2" fillId="0" borderId="0" xfId="42" applyNumberFormat="1" applyFont="1" applyFill="1" applyBorder="1" applyAlignment="1" applyProtection="1"/>
    <xf numFmtId="0" fontId="0" fillId="0" borderId="0" xfId="0" applyProtection="1">
      <protection locked="0"/>
    </xf>
    <xf numFmtId="6" fontId="0" fillId="0" borderId="0" xfId="0" applyNumberFormat="1" applyProtection="1"/>
    <xf numFmtId="0" fontId="0" fillId="0" borderId="0" xfId="0" applyProtection="1"/>
    <xf numFmtId="6" fontId="0" fillId="0" borderId="10" xfId="0" applyNumberFormat="1" applyBorder="1" applyProtection="1"/>
    <xf numFmtId="0" fontId="0" fillId="0" borderId="10" xfId="0" applyBorder="1" applyProtection="1"/>
    <xf numFmtId="0" fontId="0" fillId="0" borderId="31" xfId="0" applyFill="1" applyBorder="1" applyAlignment="1" applyProtection="1">
      <alignment horizontal="center"/>
      <protection locked="0"/>
    </xf>
    <xf numFmtId="0" fontId="11" fillId="0" borderId="0" xfId="0" applyFont="1" applyProtection="1"/>
    <xf numFmtId="0" fontId="10" fillId="0" borderId="0" xfId="44" applyFont="1" applyBorder="1" applyAlignment="1" applyProtection="1">
      <alignment wrapText="1"/>
    </xf>
    <xf numFmtId="0" fontId="43" fillId="0" borderId="0" xfId="0" applyNumberFormat="1" applyFont="1" applyFill="1" applyBorder="1" applyAlignment="1" applyProtection="1">
      <alignment horizontal="center"/>
    </xf>
    <xf numFmtId="6" fontId="0" fillId="0" borderId="14" xfId="0" applyNumberFormat="1" applyBorder="1" applyProtection="1"/>
    <xf numFmtId="6" fontId="0" fillId="0" borderId="43" xfId="0" applyNumberFormat="1" applyBorder="1" applyProtection="1"/>
    <xf numFmtId="6" fontId="0" fillId="1" borderId="14" xfId="0" applyNumberFormat="1" applyFill="1" applyBorder="1" applyProtection="1"/>
    <xf numFmtId="6" fontId="0" fillId="0" borderId="14" xfId="0" applyNumberFormat="1" applyFill="1" applyBorder="1" applyProtection="1"/>
    <xf numFmtId="6" fontId="0" fillId="0" borderId="0" xfId="0" applyNumberFormat="1" applyFill="1" applyProtection="1"/>
    <xf numFmtId="6" fontId="0" fillId="0" borderId="43" xfId="0" applyNumberFormat="1" applyFill="1" applyBorder="1" applyProtection="1"/>
    <xf numFmtId="6" fontId="0" fillId="18" borderId="11" xfId="0" applyNumberFormat="1" applyFill="1" applyBorder="1" applyProtection="1"/>
    <xf numFmtId="6" fontId="0" fillId="18" borderId="48" xfId="0" applyNumberFormat="1" applyFill="1" applyBorder="1" applyProtection="1"/>
    <xf numFmtId="6" fontId="7" fillId="0" borderId="0" xfId="44" applyNumberFormat="1" applyFont="1" applyBorder="1" applyAlignment="1" applyProtection="1">
      <alignment horizontal="right" wrapText="1"/>
    </xf>
    <xf numFmtId="6" fontId="2" fillId="0" borderId="14" xfId="0" applyNumberFormat="1" applyFont="1" applyBorder="1" applyProtection="1"/>
    <xf numFmtId="6" fontId="2" fillId="0" borderId="0" xfId="0" applyNumberFormat="1" applyFont="1" applyProtection="1"/>
    <xf numFmtId="6" fontId="2" fillId="0" borderId="43" xfId="0" applyNumberFormat="1" applyFont="1" applyBorder="1" applyProtection="1"/>
    <xf numFmtId="0" fontId="6" fillId="0" borderId="0" xfId="44" applyFont="1" applyAlignment="1" applyProtection="1">
      <alignment wrapText="1"/>
    </xf>
    <xf numFmtId="0" fontId="0" fillId="0" borderId="14" xfId="0" applyBorder="1" applyProtection="1"/>
    <xf numFmtId="0" fontId="0" fillId="1" borderId="47" xfId="0" applyFill="1" applyBorder="1" applyProtection="1"/>
    <xf numFmtId="6" fontId="0" fillId="0" borderId="11" xfId="0" applyNumberFormat="1" applyBorder="1" applyProtection="1"/>
    <xf numFmtId="6" fontId="0" fillId="0" borderId="48" xfId="0" applyNumberFormat="1" applyBorder="1" applyProtection="1"/>
    <xf numFmtId="6" fontId="0" fillId="0" borderId="49" xfId="0" applyNumberFormat="1" applyBorder="1" applyProtection="1"/>
    <xf numFmtId="6" fontId="0" fillId="0" borderId="42" xfId="0" applyNumberFormat="1" applyBorder="1" applyProtection="1"/>
    <xf numFmtId="6" fontId="0" fillId="0" borderId="31" xfId="0" applyNumberFormat="1" applyBorder="1" applyProtection="1"/>
    <xf numFmtId="6" fontId="0" fillId="0" borderId="46" xfId="0" applyNumberFormat="1" applyBorder="1" applyProtection="1"/>
    <xf numFmtId="6" fontId="0" fillId="0" borderId="13" xfId="0" applyNumberFormat="1" applyBorder="1" applyProtection="1"/>
    <xf numFmtId="6" fontId="0" fillId="1" borderId="43" xfId="0" applyNumberFormat="1" applyFill="1" applyBorder="1" applyProtection="1"/>
    <xf numFmtId="6" fontId="0" fillId="0" borderId="0" xfId="0" applyNumberFormat="1" applyBorder="1" applyProtection="1"/>
    <xf numFmtId="0" fontId="0" fillId="0" borderId="46" xfId="0" applyBorder="1" applyAlignment="1" applyProtection="1">
      <alignment horizontal="center"/>
    </xf>
    <xf numFmtId="6" fontId="7" fillId="0" borderId="0" xfId="44" applyNumberFormat="1" applyFont="1" applyAlignment="1" applyProtection="1">
      <alignment wrapText="1"/>
    </xf>
    <xf numFmtId="6" fontId="2" fillId="0" borderId="44" xfId="0" applyNumberFormat="1" applyFont="1" applyBorder="1" applyProtection="1"/>
    <xf numFmtId="6" fontId="0" fillId="0" borderId="44" xfId="0" applyNumberFormat="1" applyBorder="1" applyProtection="1"/>
    <xf numFmtId="0" fontId="0" fillId="0" borderId="0" xfId="0" applyBorder="1" applyAlignment="1" applyProtection="1">
      <alignment horizontal="left"/>
    </xf>
    <xf numFmtId="0" fontId="0" fillId="0" borderId="0" xfId="0" applyBorder="1" applyProtection="1"/>
    <xf numFmtId="0" fontId="0" fillId="0" borderId="0" xfId="0" applyFill="1" applyProtection="1"/>
    <xf numFmtId="0" fontId="37" fillId="20" borderId="0" xfId="41" applyNumberFormat="1" applyFont="1" applyFill="1" applyAlignment="1" applyProtection="1"/>
    <xf numFmtId="0" fontId="37" fillId="20" borderId="0" xfId="41" applyNumberFormat="1" applyFont="1" applyFill="1" applyProtection="1"/>
    <xf numFmtId="0" fontId="37" fillId="20" borderId="0" xfId="41" applyNumberFormat="1" applyFont="1" applyFill="1" applyBorder="1" applyProtection="1"/>
    <xf numFmtId="0" fontId="40" fillId="20" borderId="31" xfId="41" applyNumberFormat="1" applyFont="1" applyFill="1" applyBorder="1" applyAlignment="1" applyProtection="1">
      <alignment horizontal="left" wrapText="1" indent="1"/>
    </xf>
    <xf numFmtId="6" fontId="40" fillId="0" borderId="31" xfId="41" applyNumberFormat="1" applyFont="1" applyFill="1" applyBorder="1" applyAlignment="1" applyProtection="1">
      <alignment horizontal="right" vertical="center"/>
    </xf>
    <xf numFmtId="6" fontId="40" fillId="0" borderId="0" xfId="41" applyNumberFormat="1" applyFont="1" applyFill="1" applyBorder="1" applyAlignment="1" applyProtection="1">
      <alignment horizontal="right" vertical="center"/>
    </xf>
    <xf numFmtId="0" fontId="37" fillId="0" borderId="0" xfId="41" applyNumberFormat="1" applyFont="1" applyProtection="1"/>
    <xf numFmtId="0" fontId="37" fillId="20" borderId="0" xfId="41" applyNumberFormat="1" applyFont="1" applyFill="1" applyAlignment="1" applyProtection="1">
      <alignment vertical="center"/>
    </xf>
    <xf numFmtId="0" fontId="37" fillId="0" borderId="0" xfId="41" applyNumberFormat="1" applyFont="1" applyAlignment="1" applyProtection="1">
      <alignment vertical="center"/>
    </xf>
    <xf numFmtId="6" fontId="40" fillId="0" borderId="13" xfId="41" applyNumberFormat="1" applyFont="1" applyFill="1" applyBorder="1" applyAlignment="1" applyProtection="1">
      <alignment horizontal="right" vertical="center"/>
    </xf>
    <xf numFmtId="6" fontId="40" fillId="0" borderId="11" xfId="41" applyNumberFormat="1" applyFont="1" applyFill="1" applyBorder="1" applyAlignment="1" applyProtection="1">
      <alignment horizontal="right" vertical="center"/>
    </xf>
    <xf numFmtId="0" fontId="37" fillId="20" borderId="11" xfId="41" applyNumberFormat="1" applyFont="1" applyFill="1" applyBorder="1" applyProtection="1"/>
    <xf numFmtId="0" fontId="37" fillId="0" borderId="11" xfId="41" applyNumberFormat="1" applyFont="1" applyBorder="1" applyProtection="1"/>
    <xf numFmtId="0" fontId="41" fillId="20" borderId="0" xfId="41" applyNumberFormat="1" applyFont="1" applyFill="1" applyBorder="1" applyAlignment="1" applyProtection="1">
      <alignment horizontal="right" vertical="center" wrapText="1"/>
    </xf>
    <xf numFmtId="168" fontId="39" fillId="20" borderId="11" xfId="43" applyFont="1" applyFill="1" applyBorder="1" applyAlignment="1" applyProtection="1">
      <alignment horizontal="left" vertical="center"/>
    </xf>
    <xf numFmtId="0" fontId="41" fillId="20" borderId="29" xfId="41" applyNumberFormat="1" applyFont="1" applyFill="1" applyBorder="1" applyAlignment="1" applyProtection="1">
      <alignment horizontal="right" vertical="center" wrapText="1"/>
    </xf>
    <xf numFmtId="168" fontId="37" fillId="20" borderId="0" xfId="43" applyFont="1" applyFill="1" applyBorder="1" applyProtection="1"/>
    <xf numFmtId="6" fontId="40" fillId="0" borderId="40" xfId="41" applyNumberFormat="1" applyFont="1" applyFill="1" applyBorder="1" applyAlignment="1" applyProtection="1">
      <alignment horizontal="right" vertical="center"/>
    </xf>
    <xf numFmtId="166" fontId="4" fillId="20" borderId="0" xfId="41" applyNumberFormat="1" applyFont="1" applyFill="1" applyAlignment="1" applyProtection="1">
      <alignment horizontal="center"/>
    </xf>
    <xf numFmtId="0" fontId="0" fillId="0" borderId="0" xfId="0" applyFill="1" applyAlignment="1" applyProtection="1">
      <alignment horizontal="center"/>
    </xf>
    <xf numFmtId="9" fontId="0" fillId="0" borderId="0" xfId="0" applyNumberFormat="1" applyFill="1" applyAlignment="1" applyProtection="1">
      <alignment horizontal="center"/>
    </xf>
    <xf numFmtId="39" fontId="1" fillId="0" borderId="21" xfId="42" applyNumberFormat="1" applyFont="1" applyFill="1" applyBorder="1" applyProtection="1"/>
    <xf numFmtId="39" fontId="1" fillId="0" borderId="26" xfId="42" applyNumberFormat="1" applyFont="1" applyFill="1" applyBorder="1" applyProtection="1"/>
    <xf numFmtId="166" fontId="0" fillId="0" borderId="14" xfId="0" applyNumberFormat="1" applyBorder="1" applyProtection="1"/>
    <xf numFmtId="166" fontId="6" fillId="0" borderId="0" xfId="44" applyNumberFormat="1" applyFont="1" applyFill="1" applyAlignment="1" applyProtection="1">
      <alignment wrapText="1"/>
    </xf>
    <xf numFmtId="166" fontId="0" fillId="0" borderId="14" xfId="0" applyNumberFormat="1" applyFill="1" applyBorder="1" applyProtection="1"/>
    <xf numFmtId="166" fontId="2" fillId="0" borderId="14" xfId="0" applyNumberFormat="1" applyFont="1" applyBorder="1" applyProtection="1"/>
    <xf numFmtId="166" fontId="0" fillId="0" borderId="47" xfId="0" applyNumberFormat="1" applyBorder="1" applyProtection="1"/>
    <xf numFmtId="166" fontId="0" fillId="0" borderId="0" xfId="0" applyNumberFormat="1" applyProtection="1"/>
    <xf numFmtId="166" fontId="0" fillId="0" borderId="10" xfId="0" applyNumberFormat="1" applyBorder="1" applyProtection="1"/>
    <xf numFmtId="6" fontId="0" fillId="23" borderId="42" xfId="0" applyNumberFormat="1" applyFill="1" applyBorder="1" applyProtection="1">
      <protection locked="0"/>
    </xf>
    <xf numFmtId="0" fontId="0" fillId="23" borderId="42" xfId="0" applyNumberFormat="1" applyFill="1" applyBorder="1" applyAlignment="1" applyProtection="1">
      <alignment horizontal="center"/>
      <protection locked="0"/>
    </xf>
    <xf numFmtId="0" fontId="0" fillId="23" borderId="42" xfId="0" applyFill="1" applyBorder="1" applyProtection="1">
      <protection locked="0"/>
    </xf>
    <xf numFmtId="0" fontId="0" fillId="23" borderId="42" xfId="0" applyFill="1" applyBorder="1" applyAlignment="1" applyProtection="1">
      <alignment horizontal="center"/>
      <protection locked="0"/>
    </xf>
    <xf numFmtId="3" fontId="0" fillId="23" borderId="42" xfId="0" applyNumberFormat="1" applyFill="1" applyBorder="1" applyAlignment="1" applyProtection="1">
      <alignment horizontal="center"/>
      <protection locked="0"/>
    </xf>
    <xf numFmtId="9" fontId="0" fillId="23" borderId="42" xfId="0" applyNumberFormat="1" applyFill="1" applyBorder="1" applyAlignment="1" applyProtection="1">
      <alignment horizontal="center"/>
      <protection locked="0"/>
    </xf>
    <xf numFmtId="6" fontId="0" fillId="23" borderId="31" xfId="0" applyNumberFormat="1" applyFill="1" applyBorder="1" applyProtection="1">
      <protection locked="0"/>
    </xf>
    <xf numFmtId="6" fontId="0" fillId="23" borderId="13" xfId="0" applyNumberFormat="1" applyFill="1" applyBorder="1" applyProtection="1">
      <protection locked="0"/>
    </xf>
    <xf numFmtId="168" fontId="0" fillId="0" borderId="0" xfId="42" applyNumberFormat="1" applyFont="1" applyAlignment="1" applyProtection="1">
      <alignment horizontal="left"/>
    </xf>
    <xf numFmtId="37" fontId="1" fillId="23" borderId="11" xfId="42" applyNumberFormat="1" applyFont="1" applyFill="1" applyBorder="1" applyProtection="1">
      <protection locked="0"/>
    </xf>
    <xf numFmtId="6" fontId="40" fillId="23" borderId="42" xfId="41" applyNumberFormat="1" applyFont="1" applyFill="1" applyBorder="1" applyAlignment="1" applyProtection="1">
      <alignment horizontal="right" vertical="center"/>
      <protection locked="0"/>
    </xf>
    <xf numFmtId="166" fontId="2" fillId="24" borderId="0" xfId="41" applyNumberFormat="1" applyFont="1" applyFill="1" applyBorder="1" applyAlignment="1" applyProtection="1">
      <alignment horizontal="center"/>
    </xf>
    <xf numFmtId="166" fontId="2" fillId="24" borderId="11" xfId="41" applyNumberFormat="1" applyFont="1" applyFill="1" applyBorder="1" applyAlignment="1" applyProtection="1">
      <alignment horizontal="center"/>
    </xf>
    <xf numFmtId="6" fontId="40" fillId="0" borderId="29" xfId="41" applyNumberFormat="1" applyFont="1" applyFill="1" applyBorder="1" applyAlignment="1" applyProtection="1">
      <alignment horizontal="right" vertical="center"/>
    </xf>
    <xf numFmtId="6" fontId="40" fillId="0" borderId="63" xfId="41" applyNumberFormat="1" applyFont="1" applyFill="1" applyBorder="1" applyAlignment="1" applyProtection="1">
      <alignment horizontal="right" vertical="center"/>
    </xf>
    <xf numFmtId="6" fontId="40" fillId="23" borderId="61" xfId="41" applyNumberFormat="1" applyFont="1" applyFill="1" applyBorder="1" applyAlignment="1" applyProtection="1">
      <alignment horizontal="right" vertical="center"/>
      <protection locked="0"/>
    </xf>
    <xf numFmtId="6" fontId="40" fillId="23" borderId="62" xfId="41" applyNumberFormat="1" applyFont="1" applyFill="1" applyBorder="1" applyAlignment="1" applyProtection="1">
      <alignment horizontal="right" vertical="center"/>
      <protection locked="0"/>
    </xf>
    <xf numFmtId="0" fontId="40" fillId="23" borderId="31" xfId="41" applyNumberFormat="1" applyFont="1" applyFill="1" applyBorder="1" applyAlignment="1" applyProtection="1">
      <alignment horizontal="left" wrapText="1" indent="1"/>
      <protection locked="0"/>
    </xf>
    <xf numFmtId="0" fontId="40" fillId="23" borderId="45" xfId="41" applyNumberFormat="1" applyFont="1" applyFill="1" applyBorder="1" applyAlignment="1" applyProtection="1">
      <alignment horizontal="left" wrapText="1" indent="1"/>
      <protection locked="0"/>
    </xf>
    <xf numFmtId="38" fontId="40" fillId="0" borderId="0" xfId="41" applyNumberFormat="1" applyFont="1" applyFill="1" applyBorder="1" applyAlignment="1" applyProtection="1">
      <alignment horizontal="right" vertical="center"/>
    </xf>
    <xf numFmtId="165" fontId="0" fillId="23" borderId="42" xfId="47" applyNumberFormat="1" applyFont="1" applyFill="1" applyBorder="1" applyProtection="1">
      <protection locked="0"/>
    </xf>
    <xf numFmtId="166" fontId="0" fillId="22" borderId="47" xfId="0" applyNumberFormat="1" applyFill="1" applyBorder="1" applyProtection="1"/>
    <xf numFmtId="6" fontId="0" fillId="22" borderId="47" xfId="0" applyNumberFormat="1" applyFill="1" applyBorder="1" applyProtection="1"/>
    <xf numFmtId="6" fontId="0" fillId="22" borderId="11" xfId="0" applyNumberFormat="1" applyFill="1" applyBorder="1" applyProtection="1"/>
    <xf numFmtId="6" fontId="0" fillId="22" borderId="48" xfId="0" applyNumberFormat="1" applyFill="1" applyBorder="1" applyProtection="1"/>
    <xf numFmtId="6" fontId="0" fillId="23" borderId="61" xfId="0" applyNumberFormat="1" applyFill="1" applyBorder="1" applyProtection="1">
      <protection locked="0"/>
    </xf>
    <xf numFmtId="164" fontId="0" fillId="23" borderId="0" xfId="0" applyNumberFormat="1" applyFill="1" applyProtection="1">
      <protection locked="0"/>
    </xf>
    <xf numFmtId="164" fontId="0" fillId="23" borderId="11" xfId="0" applyNumberFormat="1" applyFill="1" applyBorder="1" applyProtection="1">
      <protection locked="0"/>
    </xf>
    <xf numFmtId="10" fontId="0" fillId="23" borderId="0" xfId="0" applyNumberFormat="1" applyFill="1" applyBorder="1" applyProtection="1">
      <protection locked="0"/>
    </xf>
    <xf numFmtId="0" fontId="0" fillId="23" borderId="0" xfId="0" applyFill="1" applyProtection="1">
      <protection locked="0"/>
    </xf>
    <xf numFmtId="0" fontId="0" fillId="0" borderId="0" xfId="0"/>
    <xf numFmtId="0" fontId="0" fillId="0" borderId="0" xfId="0" applyFill="1"/>
    <xf numFmtId="168" fontId="31" fillId="0" borderId="0" xfId="42" applyNumberFormat="1" applyFont="1" applyFill="1" applyBorder="1" applyAlignment="1" applyProtection="1">
      <alignment horizontal="center" vertical="center"/>
    </xf>
    <xf numFmtId="1" fontId="0" fillId="0" borderId="0" xfId="0" applyNumberFormat="1" applyFill="1" applyAlignment="1" applyProtection="1">
      <alignment horizontal="center"/>
    </xf>
    <xf numFmtId="6" fontId="0" fillId="23" borderId="38" xfId="0" applyNumberFormat="1" applyFill="1" applyBorder="1" applyProtection="1">
      <protection locked="0"/>
    </xf>
    <xf numFmtId="0" fontId="2" fillId="0" borderId="0" xfId="0" applyFont="1" applyProtection="1"/>
    <xf numFmtId="0" fontId="0" fillId="0" borderId="0" xfId="0" applyFill="1" applyAlignment="1" applyProtection="1"/>
    <xf numFmtId="0" fontId="2" fillId="0" borderId="0" xfId="0" applyFont="1" applyBorder="1" applyProtection="1"/>
    <xf numFmtId="0" fontId="0" fillId="0" borderId="0" xfId="0" applyBorder="1" applyAlignment="1" applyProtection="1">
      <alignment horizontal="center"/>
    </xf>
    <xf numFmtId="0" fontId="2" fillId="0" borderId="29" xfId="0" applyFont="1" applyBorder="1" applyProtection="1"/>
    <xf numFmtId="0" fontId="2" fillId="0" borderId="0" xfId="0" applyFont="1" applyBorder="1" applyAlignment="1" applyProtection="1">
      <alignment horizontal="center"/>
    </xf>
    <xf numFmtId="0" fontId="2" fillId="0" borderId="0" xfId="0" applyFont="1" applyBorder="1" applyAlignment="1" applyProtection="1">
      <alignment horizontal="left"/>
    </xf>
    <xf numFmtId="0" fontId="0" fillId="0" borderId="0" xfId="0" applyFill="1" applyBorder="1" applyProtection="1"/>
    <xf numFmtId="0" fontId="2" fillId="0" borderId="0" xfId="0" applyFont="1" applyFill="1" applyBorder="1" applyProtection="1"/>
    <xf numFmtId="0" fontId="0" fillId="0" borderId="0" xfId="0" applyFill="1" applyBorder="1" applyAlignment="1" applyProtection="1">
      <alignment horizontal="center"/>
    </xf>
    <xf numFmtId="6" fontId="0" fillId="0" borderId="0" xfId="0" applyNumberFormat="1" applyFill="1" applyBorder="1" applyProtection="1"/>
    <xf numFmtId="0" fontId="47" fillId="0" borderId="0" xfId="0" applyFont="1" applyFill="1" applyBorder="1" applyProtection="1"/>
    <xf numFmtId="0" fontId="2" fillId="0" borderId="11" xfId="0" applyFont="1" applyBorder="1" applyProtection="1"/>
    <xf numFmtId="0" fontId="0" fillId="0" borderId="11" xfId="0" applyBorder="1" applyProtection="1"/>
    <xf numFmtId="9" fontId="0" fillId="0" borderId="0" xfId="47" applyNumberFormat="1" applyFont="1" applyFill="1" applyBorder="1" applyProtection="1"/>
    <xf numFmtId="6" fontId="0" fillId="0" borderId="10" xfId="0" applyNumberFormat="1" applyFill="1" applyBorder="1" applyProtection="1"/>
    <xf numFmtId="0" fontId="0" fillId="0" borderId="10" xfId="0" applyFill="1" applyBorder="1" applyProtection="1"/>
    <xf numFmtId="9" fontId="0" fillId="0" borderId="10" xfId="47" applyNumberFormat="1" applyFont="1" applyFill="1" applyBorder="1" applyProtection="1"/>
    <xf numFmtId="9" fontId="2" fillId="0" borderId="0" xfId="47" applyNumberFormat="1" applyFont="1" applyProtection="1"/>
    <xf numFmtId="6" fontId="2" fillId="0" borderId="11" xfId="0" applyNumberFormat="1" applyFont="1" applyBorder="1" applyProtection="1"/>
    <xf numFmtId="6" fontId="2" fillId="0" borderId="0" xfId="0" applyNumberFormat="1" applyFont="1" applyFill="1" applyProtection="1"/>
    <xf numFmtId="9" fontId="2" fillId="0" borderId="0" xfId="0" applyNumberFormat="1" applyFont="1" applyFill="1" applyProtection="1"/>
    <xf numFmtId="10" fontId="0" fillId="0" borderId="0" xfId="0" applyNumberFormat="1" applyProtection="1"/>
    <xf numFmtId="10" fontId="0" fillId="0" borderId="11" xfId="47" applyNumberFormat="1" applyFont="1" applyBorder="1" applyProtection="1"/>
    <xf numFmtId="9" fontId="0" fillId="0" borderId="11" xfId="0" applyNumberFormat="1" applyBorder="1" applyProtection="1"/>
    <xf numFmtId="9" fontId="2" fillId="0" borderId="11" xfId="47" applyNumberFormat="1" applyFont="1" applyBorder="1" applyProtection="1"/>
    <xf numFmtId="0" fontId="0" fillId="0" borderId="0" xfId="0" applyNumberFormat="1" applyAlignment="1" applyProtection="1">
      <alignment horizontal="center"/>
    </xf>
    <xf numFmtId="0" fontId="2" fillId="24" borderId="46" xfId="0" applyFont="1" applyFill="1" applyBorder="1" applyAlignment="1" applyProtection="1">
      <alignment horizontal="center" vertical="center" wrapText="1"/>
    </xf>
    <xf numFmtId="0" fontId="2" fillId="24" borderId="46" xfId="0" applyFont="1" applyFill="1" applyBorder="1" applyAlignment="1" applyProtection="1">
      <alignment vertical="center"/>
    </xf>
    <xf numFmtId="0" fontId="2" fillId="24" borderId="42" xfId="0" applyFont="1" applyFill="1" applyBorder="1" applyAlignment="1" applyProtection="1">
      <alignment horizontal="center" vertical="center" wrapText="1"/>
    </xf>
    <xf numFmtId="6" fontId="1" fillId="0" borderId="42" xfId="0" applyNumberFormat="1" applyFont="1" applyFill="1" applyBorder="1" applyProtection="1"/>
    <xf numFmtId="0" fontId="0" fillId="0" borderId="44" xfId="0" applyFill="1" applyBorder="1" applyAlignment="1" applyProtection="1">
      <alignment horizontal="center"/>
    </xf>
    <xf numFmtId="0" fontId="43" fillId="0" borderId="50" xfId="0" applyNumberFormat="1" applyFont="1" applyFill="1" applyBorder="1" applyAlignment="1" applyProtection="1">
      <alignment horizontal="center"/>
    </xf>
    <xf numFmtId="0" fontId="2" fillId="0" borderId="29" xfId="0" applyFont="1" applyBorder="1" applyAlignment="1" applyProtection="1">
      <alignment horizontal="right"/>
    </xf>
    <xf numFmtId="0" fontId="2" fillId="0" borderId="29" xfId="0" applyFont="1" applyBorder="1" applyAlignment="1" applyProtection="1">
      <alignment horizontal="center"/>
    </xf>
    <xf numFmtId="0" fontId="0" fillId="0" borderId="29" xfId="0" applyBorder="1" applyProtection="1"/>
    <xf numFmtId="3" fontId="2" fillId="0" borderId="29" xfId="0" applyNumberFormat="1" applyFont="1" applyBorder="1" applyProtection="1"/>
    <xf numFmtId="6" fontId="2" fillId="0" borderId="29" xfId="0" applyNumberFormat="1" applyFont="1" applyBorder="1" applyProtection="1"/>
    <xf numFmtId="0" fontId="2" fillId="0" borderId="0" xfId="0" applyFont="1" applyBorder="1" applyAlignment="1" applyProtection="1">
      <alignment horizontal="right"/>
    </xf>
    <xf numFmtId="6" fontId="2" fillId="0" borderId="0" xfId="0" applyNumberFormat="1" applyFont="1" applyBorder="1" applyProtection="1"/>
    <xf numFmtId="0" fontId="2"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horizontal="center" wrapText="1"/>
    </xf>
    <xf numFmtId="0" fontId="2" fillId="22" borderId="51" xfId="0" applyFont="1" applyFill="1" applyBorder="1" applyProtection="1"/>
    <xf numFmtId="0" fontId="0" fillId="22" borderId="52" xfId="0" applyFill="1" applyBorder="1" applyProtection="1"/>
    <xf numFmtId="0" fontId="0" fillId="22" borderId="52" xfId="0" applyFill="1" applyBorder="1" applyAlignment="1" applyProtection="1">
      <alignment horizontal="center" wrapText="1"/>
    </xf>
    <xf numFmtId="0" fontId="0" fillId="22" borderId="52" xfId="0" applyFill="1" applyBorder="1" applyAlignment="1" applyProtection="1">
      <alignment horizontal="center"/>
    </xf>
    <xf numFmtId="0" fontId="0" fillId="22" borderId="53" xfId="0" applyFill="1" applyBorder="1" applyAlignment="1" applyProtection="1">
      <alignment horizontal="center"/>
    </xf>
    <xf numFmtId="0" fontId="0" fillId="0" borderId="54" xfId="0" applyBorder="1" applyProtection="1"/>
    <xf numFmtId="0" fontId="0" fillId="0" borderId="31" xfId="0" applyBorder="1" applyProtection="1"/>
    <xf numFmtId="0" fontId="0" fillId="0" borderId="31" xfId="0" applyBorder="1" applyAlignment="1" applyProtection="1">
      <alignment horizontal="center" wrapText="1"/>
    </xf>
    <xf numFmtId="6" fontId="0" fillId="0" borderId="55" xfId="0" applyNumberFormat="1" applyBorder="1" applyProtection="1"/>
    <xf numFmtId="0" fontId="0" fillId="0" borderId="56" xfId="0" applyBorder="1" applyProtection="1"/>
    <xf numFmtId="0" fontId="0" fillId="0" borderId="13" xfId="0" applyBorder="1" applyProtection="1"/>
    <xf numFmtId="6" fontId="0" fillId="0" borderId="57" xfId="0" applyNumberFormat="1" applyBorder="1" applyProtection="1"/>
    <xf numFmtId="0" fontId="2" fillId="0" borderId="58" xfId="0" applyFont="1" applyBorder="1" applyProtection="1"/>
    <xf numFmtId="0" fontId="0" fillId="0" borderId="59" xfId="0" applyBorder="1" applyProtection="1"/>
    <xf numFmtId="0" fontId="0" fillId="0" borderId="59" xfId="0" applyBorder="1" applyAlignment="1" applyProtection="1">
      <alignment horizontal="center" wrapText="1"/>
    </xf>
    <xf numFmtId="6" fontId="2" fillId="0" borderId="59" xfId="0" applyNumberFormat="1" applyFont="1" applyFill="1" applyBorder="1" applyProtection="1"/>
    <xf numFmtId="6" fontId="2" fillId="0" borderId="60" xfId="0" applyNumberFormat="1" applyFont="1" applyBorder="1" applyProtection="1"/>
    <xf numFmtId="0" fontId="0" fillId="0" borderId="0" xfId="0" applyNumberFormat="1" applyFill="1" applyBorder="1" applyAlignment="1" applyProtection="1">
      <alignment horizontal="center"/>
    </xf>
    <xf numFmtId="0" fontId="2" fillId="0" borderId="0" xfId="0" applyFont="1" applyFill="1" applyBorder="1" applyAlignment="1" applyProtection="1">
      <alignment horizontal="right"/>
    </xf>
    <xf numFmtId="6" fontId="2" fillId="0" borderId="0" xfId="0" applyNumberFormat="1" applyFont="1" applyFill="1" applyBorder="1" applyProtection="1"/>
    <xf numFmtId="6" fontId="0" fillId="23" borderId="42" xfId="0" applyNumberFormat="1" applyFill="1" applyBorder="1" applyAlignment="1" applyProtection="1">
      <alignment horizontal="center" vertical="center"/>
      <protection locked="0"/>
    </xf>
    <xf numFmtId="0" fontId="0" fillId="23" borderId="42" xfId="0" applyFill="1" applyBorder="1" applyAlignment="1" applyProtection="1">
      <alignment horizontal="center" vertical="center"/>
      <protection locked="0"/>
    </xf>
    <xf numFmtId="164" fontId="0" fillId="0" borderId="0" xfId="47" applyNumberFormat="1" applyFont="1" applyProtection="1"/>
    <xf numFmtId="0" fontId="2" fillId="0" borderId="11" xfId="0" applyFont="1" applyBorder="1" applyAlignment="1" applyProtection="1">
      <alignment horizontal="center" wrapText="1"/>
    </xf>
    <xf numFmtId="0" fontId="0" fillId="0" borderId="39" xfId="0" applyBorder="1" applyProtection="1"/>
    <xf numFmtId="164" fontId="0" fillId="0" borderId="39" xfId="47" applyNumberFormat="1" applyFont="1" applyBorder="1" applyProtection="1"/>
    <xf numFmtId="6" fontId="0" fillId="0" borderId="0" xfId="0" applyNumberFormat="1" applyAlignment="1" applyProtection="1">
      <alignment horizontal="center"/>
    </xf>
    <xf numFmtId="6" fontId="2" fillId="0" borderId="0" xfId="0" applyNumberFormat="1" applyFont="1" applyAlignment="1" applyProtection="1">
      <alignment horizontal="right"/>
    </xf>
    <xf numFmtId="0" fontId="2" fillId="0" borderId="18" xfId="0" applyFont="1" applyBorder="1" applyProtection="1"/>
    <xf numFmtId="0" fontId="0" fillId="0" borderId="18" xfId="0" applyBorder="1" applyProtection="1"/>
    <xf numFmtId="6" fontId="0" fillId="0" borderId="18" xfId="0" applyNumberFormat="1" applyBorder="1" applyProtection="1"/>
    <xf numFmtId="8" fontId="0" fillId="0" borderId="0" xfId="30" applyNumberFormat="1" applyFont="1" applyBorder="1" applyProtection="1"/>
    <xf numFmtId="2" fontId="0" fillId="0" borderId="0" xfId="0" applyNumberFormat="1" applyAlignment="1" applyProtection="1">
      <alignment horizontal="right"/>
    </xf>
    <xf numFmtId="6" fontId="2" fillId="0" borderId="18" xfId="0" applyNumberFormat="1" applyFont="1" applyBorder="1" applyProtection="1"/>
    <xf numFmtId="8" fontId="0" fillId="0" borderId="13" xfId="0" applyNumberFormat="1" applyBorder="1" applyProtection="1"/>
    <xf numFmtId="6" fontId="0" fillId="0" borderId="17" xfId="0" applyNumberFormat="1" applyBorder="1" applyProtection="1"/>
    <xf numFmtId="0" fontId="0" fillId="0" borderId="15" xfId="0" applyBorder="1" applyProtection="1"/>
    <xf numFmtId="0" fontId="0" fillId="0" borderId="12" xfId="0" applyBorder="1" applyProtection="1"/>
    <xf numFmtId="6" fontId="0" fillId="0" borderId="16" xfId="0" applyNumberFormat="1" applyBorder="1" applyProtection="1"/>
    <xf numFmtId="6" fontId="1" fillId="18" borderId="13" xfId="0" applyNumberFormat="1" applyFont="1" applyFill="1" applyBorder="1" applyProtection="1">
      <protection locked="0"/>
    </xf>
    <xf numFmtId="0" fontId="32" fillId="0" borderId="0" xfId="0" applyFont="1" applyProtection="1"/>
    <xf numFmtId="168" fontId="1" fillId="0" borderId="11" xfId="42" applyFont="1" applyBorder="1" applyAlignment="1" applyProtection="1">
      <alignment horizontal="right"/>
    </xf>
    <xf numFmtId="168" fontId="1" fillId="0" borderId="11" xfId="42" applyFont="1" applyBorder="1" applyAlignment="1" applyProtection="1">
      <alignment horizontal="left"/>
    </xf>
    <xf numFmtId="168" fontId="1" fillId="0" borderId="0" xfId="42" applyFont="1" applyProtection="1"/>
    <xf numFmtId="168" fontId="1" fillId="0" borderId="0" xfId="42" applyFont="1" applyFill="1" applyAlignment="1" applyProtection="1">
      <alignment horizontal="left"/>
    </xf>
    <xf numFmtId="168" fontId="0" fillId="0" borderId="0" xfId="42" applyFont="1" applyProtection="1"/>
    <xf numFmtId="168" fontId="1" fillId="0" borderId="0" xfId="42" applyFont="1" applyBorder="1" applyProtection="1"/>
    <xf numFmtId="168" fontId="1" fillId="0" borderId="11" xfId="42" applyFont="1" applyBorder="1" applyProtection="1"/>
    <xf numFmtId="168" fontId="1" fillId="0" borderId="0" xfId="42" applyFont="1" applyFill="1" applyBorder="1" applyAlignment="1" applyProtection="1">
      <alignment horizontal="left"/>
    </xf>
    <xf numFmtId="168" fontId="34" fillId="0" borderId="0" xfId="42" applyFont="1" applyProtection="1"/>
    <xf numFmtId="168" fontId="34" fillId="0" borderId="11" xfId="42" applyFont="1" applyBorder="1" applyProtection="1"/>
    <xf numFmtId="168" fontId="1" fillId="0" borderId="11" xfId="42" applyFont="1" applyFill="1" applyBorder="1" applyAlignment="1" applyProtection="1">
      <alignment horizontal="left"/>
    </xf>
    <xf numFmtId="37" fontId="1" fillId="0" borderId="0" xfId="28" applyNumberFormat="1" applyFont="1" applyFill="1" applyBorder="1" applyAlignment="1" applyProtection="1">
      <alignment horizontal="right"/>
    </xf>
    <xf numFmtId="168" fontId="1" fillId="0" borderId="0" xfId="42" applyFont="1" applyFill="1" applyBorder="1" applyProtection="1"/>
    <xf numFmtId="168" fontId="34" fillId="0" borderId="0" xfId="42" applyFont="1" applyBorder="1" applyProtection="1"/>
    <xf numFmtId="168" fontId="1" fillId="0" borderId="0" xfId="42" applyFont="1" applyBorder="1" applyAlignment="1" applyProtection="1">
      <alignment horizontal="left"/>
    </xf>
    <xf numFmtId="168" fontId="1" fillId="0" borderId="0" xfId="42" applyFont="1" applyAlignment="1" applyProtection="1">
      <alignment horizontal="left"/>
    </xf>
    <xf numFmtId="168" fontId="1" fillId="0" borderId="29" xfId="42" applyFont="1" applyBorder="1" applyProtection="1"/>
    <xf numFmtId="168" fontId="9" fillId="0" borderId="0" xfId="42" applyFont="1" applyFill="1" applyBorder="1" applyProtection="1"/>
    <xf numFmtId="10" fontId="34" fillId="18" borderId="31" xfId="47" applyNumberFormat="1" applyFont="1" applyFill="1" applyBorder="1" applyProtection="1"/>
    <xf numFmtId="168" fontId="34" fillId="18" borderId="31" xfId="42" applyFont="1" applyFill="1" applyBorder="1" applyProtection="1"/>
    <xf numFmtId="168" fontId="1" fillId="18" borderId="31" xfId="42" applyFont="1" applyFill="1" applyBorder="1" applyAlignment="1" applyProtection="1">
      <alignment horizontal="left"/>
    </xf>
    <xf numFmtId="168" fontId="34" fillId="0" borderId="0" xfId="42" applyFont="1" applyFill="1" applyBorder="1" applyProtection="1"/>
    <xf numFmtId="5" fontId="1" fillId="19" borderId="0" xfId="28" applyNumberFormat="1" applyFont="1" applyFill="1" applyProtection="1"/>
    <xf numFmtId="168" fontId="1" fillId="0" borderId="0" xfId="42" applyFont="1" applyAlignment="1" applyProtection="1">
      <alignment horizontal="right"/>
    </xf>
    <xf numFmtId="0" fontId="1" fillId="0" borderId="0" xfId="0" applyFont="1" applyBorder="1" applyProtection="1"/>
    <xf numFmtId="168" fontId="1" fillId="23" borderId="0" xfId="42" applyFont="1" applyFill="1" applyBorder="1" applyProtection="1">
      <protection locked="0"/>
    </xf>
    <xf numFmtId="6" fontId="40" fillId="23" borderId="46" xfId="41" applyNumberFormat="1" applyFont="1" applyFill="1" applyBorder="1" applyAlignment="1" applyProtection="1">
      <alignment horizontal="right" vertical="center"/>
      <protection locked="0"/>
    </xf>
    <xf numFmtId="6" fontId="40" fillId="23" borderId="48" xfId="41" applyNumberFormat="1" applyFont="1" applyFill="1" applyBorder="1" applyAlignment="1" applyProtection="1">
      <alignment horizontal="right" vertical="center"/>
      <protection locked="0"/>
    </xf>
    <xf numFmtId="6" fontId="40" fillId="23" borderId="64" xfId="41" applyNumberFormat="1" applyFont="1" applyFill="1" applyBorder="1" applyAlignment="1" applyProtection="1">
      <alignment horizontal="right" vertical="center"/>
      <protection locked="0"/>
    </xf>
    <xf numFmtId="166" fontId="0" fillId="0" borderId="0" xfId="0" applyNumberFormat="1" applyBorder="1" applyProtection="1"/>
    <xf numFmtId="0" fontId="2" fillId="0" borderId="11" xfId="0" applyFont="1" applyBorder="1" applyAlignment="1" applyProtection="1">
      <alignment horizontal="center"/>
    </xf>
    <xf numFmtId="9" fontId="2" fillId="0" borderId="11" xfId="0" applyNumberFormat="1" applyFont="1" applyBorder="1" applyAlignment="1" applyProtection="1">
      <alignment horizontal="center"/>
    </xf>
    <xf numFmtId="166" fontId="0" fillId="0" borderId="0" xfId="0" applyNumberFormat="1"/>
    <xf numFmtId="0" fontId="2" fillId="24" borderId="11" xfId="0" applyFont="1" applyFill="1" applyBorder="1" applyAlignment="1" applyProtection="1">
      <alignment horizontal="left" indent="1"/>
    </xf>
    <xf numFmtId="6" fontId="2" fillId="24" borderId="0" xfId="0" applyNumberFormat="1" applyFont="1" applyFill="1" applyAlignment="1" applyProtection="1">
      <alignment horizontal="center" wrapText="1"/>
    </xf>
    <xf numFmtId="0" fontId="2" fillId="24" borderId="0" xfId="0" applyFont="1" applyFill="1" applyBorder="1" applyProtection="1"/>
    <xf numFmtId="0" fontId="0" fillId="24" borderId="0" xfId="0" applyFill="1" applyBorder="1" applyProtection="1"/>
    <xf numFmtId="0" fontId="2" fillId="24" borderId="11" xfId="0" applyFont="1" applyFill="1" applyBorder="1" applyProtection="1"/>
    <xf numFmtId="0" fontId="1" fillId="23" borderId="42" xfId="0" applyNumberFormat="1" applyFont="1" applyFill="1" applyBorder="1" applyProtection="1">
      <protection locked="0"/>
    </xf>
    <xf numFmtId="0" fontId="1" fillId="23" borderId="42" xfId="0" applyNumberFormat="1" applyFont="1" applyFill="1" applyBorder="1" applyAlignment="1" applyProtection="1">
      <alignment horizontal="center"/>
      <protection locked="0"/>
    </xf>
    <xf numFmtId="6" fontId="2" fillId="24" borderId="0" xfId="0" applyNumberFormat="1" applyFont="1" applyFill="1" applyAlignment="1">
      <alignment horizontal="center" wrapText="1"/>
    </xf>
    <xf numFmtId="166" fontId="0" fillId="23" borderId="42" xfId="0" applyNumberFormat="1" applyFill="1" applyBorder="1" applyProtection="1">
      <protection locked="0"/>
    </xf>
    <xf numFmtId="8" fontId="9" fillId="0" borderId="0" xfId="0" applyNumberFormat="1" applyFont="1" applyProtection="1"/>
    <xf numFmtId="0" fontId="9" fillId="0" borderId="0" xfId="0" applyFont="1" applyProtection="1"/>
    <xf numFmtId="0" fontId="0" fillId="0" borderId="0" xfId="0" applyProtection="1"/>
    <xf numFmtId="166" fontId="0" fillId="0" borderId="0" xfId="0" applyNumberFormat="1" applyFill="1" applyBorder="1"/>
    <xf numFmtId="0" fontId="8" fillId="0" borderId="18" xfId="0" applyFont="1" applyFill="1" applyBorder="1"/>
    <xf numFmtId="0" fontId="1" fillId="0" borderId="18" xfId="0" applyFont="1" applyFill="1" applyBorder="1"/>
    <xf numFmtId="9" fontId="2" fillId="0" borderId="18" xfId="47" applyNumberFormat="1" applyFont="1" applyBorder="1" applyProtection="1"/>
    <xf numFmtId="9" fontId="0" fillId="0" borderId="0" xfId="0" applyNumberFormat="1" applyProtection="1"/>
    <xf numFmtId="8" fontId="0" fillId="0" borderId="0" xfId="0" applyNumberFormat="1"/>
    <xf numFmtId="166" fontId="0" fillId="0" borderId="12" xfId="0" applyNumberFormat="1" applyBorder="1" applyProtection="1"/>
    <xf numFmtId="9" fontId="0" fillId="0" borderId="10" xfId="0" applyNumberFormat="1" applyBorder="1" applyProtection="1"/>
    <xf numFmtId="166" fontId="2" fillId="0" borderId="0" xfId="0" applyNumberFormat="1" applyFont="1" applyFill="1" applyBorder="1" applyProtection="1"/>
    <xf numFmtId="9" fontId="0" fillId="0" borderId="0" xfId="0" applyNumberFormat="1" applyBorder="1" applyProtection="1"/>
    <xf numFmtId="6" fontId="2" fillId="25" borderId="0" xfId="0" applyNumberFormat="1" applyFont="1" applyFill="1" applyProtection="1">
      <protection locked="0"/>
    </xf>
    <xf numFmtId="6" fontId="0" fillId="23" borderId="42" xfId="0" applyNumberFormat="1" applyFill="1" applyBorder="1" applyAlignment="1" applyProtection="1">
      <alignment vertical="center"/>
      <protection locked="0"/>
    </xf>
    <xf numFmtId="6" fontId="5" fillId="0" borderId="0" xfId="44" applyNumberFormat="1" applyFont="1" applyAlignment="1" applyProtection="1">
      <alignment wrapText="1"/>
    </xf>
    <xf numFmtId="6" fontId="5" fillId="0" borderId="0" xfId="44" applyNumberFormat="1" applyFont="1" applyFill="1" applyAlignment="1" applyProtection="1">
      <alignment wrapText="1"/>
    </xf>
    <xf numFmtId="168" fontId="2" fillId="0" borderId="0" xfId="0" applyNumberFormat="1" applyFont="1" applyBorder="1" applyAlignment="1" applyProtection="1">
      <alignment wrapText="1"/>
    </xf>
    <xf numFmtId="168" fontId="1" fillId="0" borderId="0" xfId="0" applyNumberFormat="1" applyFont="1" applyBorder="1" applyAlignment="1" applyProtection="1">
      <alignment wrapText="1"/>
    </xf>
    <xf numFmtId="6" fontId="1" fillId="22" borderId="11" xfId="0" applyNumberFormat="1" applyFont="1" applyFill="1" applyBorder="1" applyAlignment="1" applyProtection="1">
      <alignment horizontal="left" wrapText="1"/>
    </xf>
    <xf numFmtId="6" fontId="2" fillId="0" borderId="0" xfId="0" applyNumberFormat="1" applyFont="1" applyBorder="1" applyAlignment="1" applyProtection="1">
      <alignment horizontal="left" wrapText="1"/>
    </xf>
    <xf numFmtId="0" fontId="5" fillId="0" borderId="11" xfId="44" applyFont="1" applyBorder="1" applyAlignment="1" applyProtection="1">
      <alignment wrapText="1"/>
    </xf>
    <xf numFmtId="0" fontId="48" fillId="0" borderId="0" xfId="44" applyFont="1" applyAlignment="1" applyProtection="1">
      <alignment horizontal="right" wrapText="1"/>
    </xf>
    <xf numFmtId="0" fontId="5" fillId="0" borderId="0" xfId="44" applyFont="1" applyAlignment="1" applyProtection="1">
      <alignment wrapText="1"/>
    </xf>
    <xf numFmtId="6" fontId="48" fillId="0" borderId="0" xfId="44" applyNumberFormat="1" applyFont="1" applyAlignment="1" applyProtection="1">
      <alignment horizontal="left"/>
    </xf>
    <xf numFmtId="6" fontId="48" fillId="0" borderId="0" xfId="44" applyNumberFormat="1" applyFont="1" applyAlignment="1" applyProtection="1">
      <alignment wrapText="1"/>
    </xf>
    <xf numFmtId="0" fontId="48" fillId="0" borderId="0" xfId="44" applyFont="1" applyAlignment="1" applyProtection="1">
      <alignment wrapText="1"/>
    </xf>
    <xf numFmtId="0" fontId="49" fillId="0" borderId="10" xfId="44" applyFont="1" applyBorder="1" applyAlignment="1" applyProtection="1">
      <alignment wrapText="1"/>
    </xf>
    <xf numFmtId="6" fontId="1" fillId="0" borderId="0" xfId="44" applyNumberFormat="1" applyFont="1" applyAlignment="1" applyProtection="1">
      <alignment wrapText="1"/>
    </xf>
    <xf numFmtId="6" fontId="1" fillId="0" borderId="0" xfId="44" applyNumberFormat="1" applyFont="1" applyAlignment="1" applyProtection="1">
      <alignment vertical="center"/>
    </xf>
    <xf numFmtId="6" fontId="1" fillId="0" borderId="10" xfId="44" applyNumberFormat="1" applyFont="1" applyBorder="1" applyAlignment="1" applyProtection="1">
      <alignment wrapText="1"/>
    </xf>
    <xf numFmtId="6" fontId="8" fillId="0" borderId="0" xfId="44" applyNumberFormat="1" applyFont="1" applyAlignment="1" applyProtection="1">
      <alignment horizontal="right" wrapText="1"/>
    </xf>
    <xf numFmtId="0" fontId="1" fillId="0" borderId="0" xfId="44" applyFont="1" applyBorder="1" applyAlignment="1" applyProtection="1">
      <alignment wrapText="1"/>
    </xf>
    <xf numFmtId="0" fontId="50" fillId="0" borderId="0" xfId="44" applyFont="1" applyAlignment="1" applyProtection="1">
      <alignment wrapText="1"/>
    </xf>
    <xf numFmtId="6" fontId="48" fillId="0" borderId="0" xfId="44" applyNumberFormat="1" applyFont="1" applyAlignment="1" applyProtection="1">
      <alignment horizontal="right" wrapText="1"/>
    </xf>
    <xf numFmtId="0" fontId="1" fillId="23" borderId="0" xfId="0" applyFont="1" applyFill="1" applyProtection="1">
      <protection locked="0"/>
    </xf>
    <xf numFmtId="6" fontId="0" fillId="23" borderId="42" xfId="0" applyNumberFormat="1" applyFill="1" applyBorder="1" applyProtection="1"/>
    <xf numFmtId="1" fontId="1" fillId="0" borderId="0" xfId="0" applyNumberFormat="1" applyFont="1" applyFill="1" applyBorder="1" applyProtection="1"/>
    <xf numFmtId="0" fontId="1" fillId="0" borderId="0" xfId="0" applyFont="1" applyFill="1" applyBorder="1" applyAlignment="1">
      <alignment horizontal="center"/>
    </xf>
    <xf numFmtId="6" fontId="1" fillId="0" borderId="0" xfId="0" applyNumberFormat="1" applyFont="1" applyFill="1" applyBorder="1"/>
    <xf numFmtId="0" fontId="1" fillId="0" borderId="0" xfId="0" applyNumberFormat="1" applyFont="1" applyFill="1" applyBorder="1" applyAlignment="1" applyProtection="1">
      <alignment horizontal="center"/>
    </xf>
    <xf numFmtId="0" fontId="1" fillId="0" borderId="0" xfId="0" applyFont="1" applyFill="1" applyBorder="1" applyAlignment="1" applyProtection="1">
      <alignment horizontal="center" wrapText="1"/>
    </xf>
    <xf numFmtId="0" fontId="1" fillId="0" borderId="0" xfId="0" applyFont="1" applyFill="1" applyBorder="1" applyAlignment="1" applyProtection="1">
      <alignment horizontal="right"/>
    </xf>
    <xf numFmtId="6" fontId="1" fillId="0" borderId="0" xfId="0" applyNumberFormat="1" applyFont="1" applyFill="1" applyBorder="1" applyProtection="1"/>
    <xf numFmtId="0" fontId="1" fillId="0" borderId="0" xfId="0" applyNumberFormat="1" applyFont="1" applyFill="1" applyBorder="1" applyAlignment="1">
      <alignment horizontal="center"/>
    </xf>
    <xf numFmtId="9" fontId="1" fillId="0" borderId="0" xfId="0" applyNumberFormat="1" applyFont="1" applyFill="1" applyBorder="1" applyAlignment="1">
      <alignment horizontal="center"/>
    </xf>
    <xf numFmtId="6" fontId="1" fillId="0" borderId="0" xfId="0" applyNumberFormat="1" applyFont="1" applyFill="1" applyBorder="1" applyAlignment="1">
      <alignment horizontal="center"/>
    </xf>
    <xf numFmtId="3" fontId="1" fillId="0" borderId="0" xfId="0" applyNumberFormat="1" applyFont="1" applyFill="1" applyBorder="1" applyAlignment="1">
      <alignment horizontal="center"/>
    </xf>
    <xf numFmtId="0" fontId="0" fillId="0" borderId="0" xfId="0" applyProtection="1"/>
    <xf numFmtId="6" fontId="1" fillId="23" borderId="42" xfId="0" applyNumberFormat="1" applyFont="1" applyFill="1" applyBorder="1" applyProtection="1">
      <protection locked="0"/>
    </xf>
    <xf numFmtId="5" fontId="40" fillId="0" borderId="31" xfId="30" applyNumberFormat="1" applyFont="1" applyFill="1" applyBorder="1" applyAlignment="1" applyProtection="1">
      <alignment horizontal="right" vertical="center"/>
    </xf>
    <xf numFmtId="37" fontId="1" fillId="23" borderId="21" xfId="42" applyNumberFormat="1" applyFont="1" applyFill="1" applyBorder="1" applyProtection="1">
      <protection locked="0"/>
    </xf>
    <xf numFmtId="37" fontId="1" fillId="23" borderId="26" xfId="42" applyNumberFormat="1" applyFont="1" applyFill="1" applyBorder="1" applyProtection="1">
      <protection locked="0"/>
    </xf>
    <xf numFmtId="5" fontId="1" fillId="23" borderId="32" xfId="42" applyNumberFormat="1" applyFont="1" applyFill="1" applyBorder="1" applyProtection="1">
      <protection locked="0"/>
    </xf>
    <xf numFmtId="166" fontId="1" fillId="23" borderId="21" xfId="42" applyNumberFormat="1" applyFont="1" applyFill="1" applyBorder="1" applyProtection="1">
      <protection locked="0"/>
    </xf>
    <xf numFmtId="166" fontId="1" fillId="0" borderId="11" xfId="42" applyNumberFormat="1" applyFont="1" applyBorder="1" applyProtection="1"/>
    <xf numFmtId="166" fontId="1" fillId="0" borderId="21" xfId="42" applyNumberFormat="1" applyFont="1" applyFill="1" applyBorder="1" applyProtection="1"/>
    <xf numFmtId="2" fontId="0" fillId="23" borderId="42" xfId="0" applyNumberFormat="1" applyFill="1" applyBorder="1" applyProtection="1">
      <protection locked="0"/>
    </xf>
    <xf numFmtId="0" fontId="1"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wrapText="1"/>
    </xf>
    <xf numFmtId="0" fontId="1" fillId="0" borderId="0" xfId="0" applyFont="1" applyProtection="1"/>
    <xf numFmtId="0" fontId="1" fillId="0" borderId="0" xfId="0" applyFont="1" applyFill="1" applyBorder="1" applyProtection="1"/>
    <xf numFmtId="0" fontId="1" fillId="0" borderId="0" xfId="0" applyFont="1" applyFill="1" applyBorder="1" applyAlignment="1" applyProtection="1">
      <alignment horizontal="left"/>
    </xf>
    <xf numFmtId="0" fontId="0" fillId="27" borderId="0" xfId="0" applyFill="1" applyBorder="1"/>
    <xf numFmtId="0" fontId="2" fillId="0" borderId="29" xfId="0" applyFont="1" applyFill="1" applyBorder="1" applyAlignment="1" applyProtection="1">
      <alignment horizontal="center"/>
    </xf>
    <xf numFmtId="0" fontId="1" fillId="0" borderId="0" xfId="0" applyFont="1" applyBorder="1" applyAlignment="1" applyProtection="1">
      <alignment horizontal="center"/>
    </xf>
    <xf numFmtId="0" fontId="1" fillId="0" borderId="11" xfId="0" applyFont="1" applyBorder="1" applyAlignment="1" applyProtection="1">
      <alignment horizontal="center"/>
    </xf>
    <xf numFmtId="5" fontId="1" fillId="0" borderId="0" xfId="30" applyNumberFormat="1" applyFont="1" applyFill="1" applyBorder="1" applyProtection="1"/>
    <xf numFmtId="169" fontId="1" fillId="0" borderId="0" xfId="30" applyNumberFormat="1" applyFont="1" applyFill="1" applyBorder="1" applyProtection="1"/>
    <xf numFmtId="10" fontId="0" fillId="23" borderId="42" xfId="0" applyNumberFormat="1" applyFill="1" applyBorder="1" applyProtection="1">
      <protection locked="0"/>
    </xf>
    <xf numFmtId="0" fontId="2" fillId="24" borderId="11" xfId="0" applyFont="1" applyFill="1" applyBorder="1" applyAlignment="1" applyProtection="1">
      <alignment horizontal="center"/>
    </xf>
    <xf numFmtId="0" fontId="2" fillId="0" borderId="0" xfId="0" applyFont="1" applyFill="1" applyBorder="1" applyAlignment="1" applyProtection="1">
      <alignment horizontal="center"/>
    </xf>
    <xf numFmtId="168" fontId="38" fillId="24" borderId="0" xfId="43" applyFont="1" applyFill="1" applyBorder="1" applyAlignment="1" applyProtection="1">
      <alignment horizontal="left"/>
    </xf>
    <xf numFmtId="168" fontId="1" fillId="0" borderId="0" xfId="42" applyNumberFormat="1" applyFont="1" applyFill="1" applyBorder="1" applyAlignment="1" applyProtection="1">
      <alignment horizontal="center" vertical="center"/>
    </xf>
    <xf numFmtId="9" fontId="1" fillId="0" borderId="0" xfId="0" applyNumberFormat="1" applyFont="1" applyFill="1" applyAlignment="1" applyProtection="1">
      <alignment horizontal="center"/>
    </xf>
    <xf numFmtId="9" fontId="1" fillId="0" borderId="0" xfId="0" applyNumberFormat="1" applyFont="1" applyBorder="1" applyAlignment="1" applyProtection="1">
      <alignment horizontal="center"/>
    </xf>
    <xf numFmtId="0" fontId="1" fillId="24" borderId="11" xfId="0" applyFont="1" applyFill="1" applyBorder="1" applyAlignment="1" applyProtection="1">
      <alignment horizontal="center"/>
    </xf>
    <xf numFmtId="0" fontId="1" fillId="24" borderId="11" xfId="0" applyFont="1" applyFill="1" applyBorder="1" applyAlignment="1" applyProtection="1">
      <alignment horizontal="left" indent="1"/>
    </xf>
    <xf numFmtId="0" fontId="1" fillId="0" borderId="0" xfId="0" applyFont="1" applyFill="1" applyBorder="1" applyAlignment="1" applyProtection="1">
      <alignment horizontal="left" indent="1"/>
    </xf>
    <xf numFmtId="0" fontId="1" fillId="0" borderId="0" xfId="0" applyFont="1" applyFill="1" applyBorder="1" applyAlignment="1" applyProtection="1">
      <alignment horizontal="left" indent="3"/>
    </xf>
    <xf numFmtId="164" fontId="1" fillId="0" borderId="0" xfId="0" applyNumberFormat="1" applyFont="1" applyFill="1" applyBorder="1" applyAlignment="1" applyProtection="1">
      <alignment horizontal="center"/>
    </xf>
    <xf numFmtId="164" fontId="1" fillId="0" borderId="0" xfId="47" applyNumberFormat="1" applyFont="1" applyFill="1" applyBorder="1" applyAlignment="1" applyProtection="1">
      <alignment horizontal="center"/>
    </xf>
    <xf numFmtId="0" fontId="1" fillId="0" borderId="0" xfId="0" applyFont="1" applyFill="1" applyBorder="1" applyAlignment="1" applyProtection="1">
      <alignment horizontal="left" indent="4"/>
    </xf>
    <xf numFmtId="9" fontId="1" fillId="0" borderId="0" xfId="0" applyNumberFormat="1" applyFont="1" applyFill="1" applyBorder="1" applyProtection="1"/>
    <xf numFmtId="39" fontId="1" fillId="0" borderId="0" xfId="0" applyNumberFormat="1" applyFont="1" applyFill="1" applyBorder="1" applyAlignment="1" applyProtection="1">
      <alignment horizontal="center"/>
    </xf>
    <xf numFmtId="0" fontId="1" fillId="0" borderId="0" xfId="0" applyFont="1" applyFill="1" applyBorder="1" applyAlignment="1" applyProtection="1">
      <alignment horizontal="left" indent="5"/>
    </xf>
    <xf numFmtId="6" fontId="1" fillId="0" borderId="0" xfId="0" applyNumberFormat="1" applyFont="1" applyFill="1" applyBorder="1" applyAlignment="1" applyProtection="1">
      <alignment horizontal="center"/>
    </xf>
    <xf numFmtId="0" fontId="1" fillId="0" borderId="0" xfId="0" applyFont="1" applyFill="1" applyBorder="1" applyAlignment="1" applyProtection="1">
      <alignment horizontal="left" vertical="center" indent="5"/>
    </xf>
    <xf numFmtId="6" fontId="1" fillId="0" borderId="10" xfId="0" applyNumberFormat="1" applyFont="1" applyFill="1" applyBorder="1" applyProtection="1"/>
    <xf numFmtId="166" fontId="1" fillId="0" borderId="0" xfId="0" applyNumberFormat="1" applyFont="1" applyProtection="1"/>
    <xf numFmtId="6" fontId="1" fillId="0" borderId="0" xfId="0" applyNumberFormat="1" applyFont="1" applyProtection="1"/>
    <xf numFmtId="0" fontId="35" fillId="0" borderId="0" xfId="0" applyFont="1" applyProtection="1"/>
    <xf numFmtId="0" fontId="3" fillId="0" borderId="38" xfId="0" applyNumberFormat="1" applyFont="1" applyFill="1" applyBorder="1" applyAlignment="1" applyProtection="1">
      <alignment horizontal="center"/>
    </xf>
    <xf numFmtId="0" fontId="1" fillId="0" borderId="0" xfId="0" applyFont="1" applyFill="1" applyBorder="1" applyAlignment="1" applyProtection="1">
      <alignment horizontal="center"/>
    </xf>
    <xf numFmtId="0" fontId="1" fillId="0" borderId="54" xfId="0" applyFont="1" applyBorder="1" applyProtection="1"/>
    <xf numFmtId="0" fontId="1" fillId="0" borderId="39" xfId="0" applyFont="1" applyBorder="1" applyProtection="1"/>
    <xf numFmtId="0" fontId="1" fillId="0" borderId="0" xfId="0" applyFont="1" applyAlignment="1" applyProtection="1">
      <alignment horizontal="right"/>
    </xf>
    <xf numFmtId="0" fontId="1" fillId="0" borderId="11" xfId="0" applyFont="1" applyBorder="1" applyAlignment="1" applyProtection="1">
      <alignment horizontal="right"/>
    </xf>
    <xf numFmtId="0" fontId="1" fillId="0" borderId="19" xfId="0" applyFont="1" applyBorder="1" applyProtection="1"/>
    <xf numFmtId="0" fontId="1" fillId="0" borderId="15" xfId="0" applyFont="1" applyBorder="1" applyProtection="1"/>
    <xf numFmtId="168" fontId="2" fillId="0" borderId="11" xfId="42" applyFont="1" applyBorder="1" applyAlignment="1" applyProtection="1">
      <alignment horizontal="left"/>
    </xf>
    <xf numFmtId="168" fontId="9" fillId="0" borderId="11" xfId="42" applyFont="1" applyBorder="1" applyProtection="1"/>
    <xf numFmtId="37" fontId="2" fillId="0" borderId="41" xfId="42" applyNumberFormat="1" applyFont="1" applyBorder="1" applyAlignment="1" applyProtection="1">
      <alignment horizontal="center" wrapText="1"/>
    </xf>
    <xf numFmtId="37" fontId="2" fillId="0" borderId="20" xfId="42" applyNumberFormat="1" applyFont="1" applyBorder="1" applyAlignment="1" applyProtection="1">
      <alignment horizontal="center"/>
    </xf>
    <xf numFmtId="168" fontId="9" fillId="0" borderId="0" xfId="42" applyFont="1" applyBorder="1" applyProtection="1"/>
    <xf numFmtId="168" fontId="9" fillId="0" borderId="0" xfId="42" applyFont="1" applyProtection="1"/>
    <xf numFmtId="6" fontId="9" fillId="0" borderId="0" xfId="42" applyNumberFormat="1" applyFont="1" applyBorder="1" applyProtection="1"/>
    <xf numFmtId="37" fontId="9" fillId="0" borderId="11" xfId="42" applyNumberFormat="1" applyFont="1" applyFill="1" applyBorder="1" applyProtection="1"/>
    <xf numFmtId="168" fontId="8" fillId="0" borderId="0" xfId="42" applyFont="1" applyBorder="1" applyProtection="1"/>
    <xf numFmtId="168" fontId="2" fillId="0" borderId="0" xfId="42" applyFont="1" applyBorder="1" applyAlignment="1" applyProtection="1">
      <alignment horizontal="right"/>
    </xf>
    <xf numFmtId="168" fontId="2" fillId="0" borderId="0" xfId="42" applyFont="1" applyAlignment="1" applyProtection="1">
      <alignment horizontal="right"/>
    </xf>
    <xf numFmtId="5" fontId="2" fillId="0" borderId="24" xfId="42" applyNumberFormat="1" applyFont="1" applyBorder="1" applyProtection="1"/>
    <xf numFmtId="5" fontId="2" fillId="0" borderId="25" xfId="42" applyNumberFormat="1" applyFont="1" applyBorder="1" applyProtection="1"/>
    <xf numFmtId="5" fontId="2" fillId="0" borderId="0" xfId="42" applyNumberFormat="1" applyFont="1" applyBorder="1" applyProtection="1"/>
    <xf numFmtId="5" fontId="2" fillId="0" borderId="11" xfId="42" applyNumberFormat="1" applyFont="1" applyBorder="1" applyProtection="1"/>
    <xf numFmtId="5" fontId="9" fillId="0" borderId="0" xfId="42" applyNumberFormat="1" applyFont="1" applyBorder="1" applyProtection="1"/>
    <xf numFmtId="168" fontId="2" fillId="0" borderId="11" xfId="42" applyFont="1" applyBorder="1" applyProtection="1"/>
    <xf numFmtId="168" fontId="9" fillId="0" borderId="0" xfId="42" applyFont="1" applyFill="1" applyProtection="1"/>
    <xf numFmtId="7" fontId="1" fillId="0" borderId="0" xfId="42" applyNumberFormat="1" applyFont="1" applyFill="1" applyAlignment="1" applyProtection="1">
      <alignment horizontal="right"/>
    </xf>
    <xf numFmtId="168" fontId="2" fillId="0" borderId="0" xfId="42" applyFont="1" applyFill="1" applyProtection="1"/>
    <xf numFmtId="10" fontId="1" fillId="23" borderId="0" xfId="42" applyNumberFormat="1" applyFont="1" applyFill="1" applyAlignment="1" applyProtection="1">
      <alignment horizontal="right"/>
      <protection locked="0"/>
    </xf>
    <xf numFmtId="168" fontId="2" fillId="0" borderId="11" xfId="42" applyNumberFormat="1" applyFont="1" applyFill="1" applyBorder="1" applyAlignment="1" applyProtection="1">
      <alignment horizontal="left"/>
    </xf>
    <xf numFmtId="168" fontId="9" fillId="0" borderId="11" xfId="42" applyFont="1" applyFill="1" applyBorder="1" applyProtection="1"/>
    <xf numFmtId="10" fontId="1" fillId="23" borderId="11" xfId="42" applyNumberFormat="1" applyFont="1" applyFill="1" applyBorder="1" applyAlignment="1" applyProtection="1">
      <alignment horizontal="right"/>
      <protection locked="0"/>
    </xf>
    <xf numFmtId="44" fontId="9" fillId="0" borderId="0" xfId="30" applyFont="1" applyProtection="1"/>
    <xf numFmtId="37" fontId="2" fillId="0" borderId="24" xfId="42" applyNumberFormat="1" applyFont="1" applyBorder="1" applyProtection="1"/>
    <xf numFmtId="168" fontId="9" fillId="0" borderId="27" xfId="42" applyFont="1" applyBorder="1" applyProtection="1"/>
    <xf numFmtId="168" fontId="2" fillId="0" borderId="27" xfId="42" applyFont="1" applyBorder="1" applyAlignment="1" applyProtection="1">
      <alignment horizontal="right"/>
    </xf>
    <xf numFmtId="166" fontId="2" fillId="0" borderId="28" xfId="42" applyNumberFormat="1" applyFont="1" applyBorder="1" applyProtection="1"/>
    <xf numFmtId="6" fontId="9" fillId="0" borderId="0" xfId="42" applyNumberFormat="1" applyFont="1" applyFill="1" applyAlignment="1" applyProtection="1">
      <alignment horizontal="right"/>
    </xf>
    <xf numFmtId="167" fontId="9" fillId="0" borderId="0" xfId="30" applyNumberFormat="1" applyFont="1" applyBorder="1" applyProtection="1"/>
    <xf numFmtId="168" fontId="9" fillId="0" borderId="29" xfId="42" applyFont="1" applyBorder="1" applyProtection="1"/>
    <xf numFmtId="168" fontId="2" fillId="0" borderId="29" xfId="42" applyFont="1" applyBorder="1" applyAlignment="1" applyProtection="1">
      <alignment horizontal="right"/>
    </xf>
    <xf numFmtId="166" fontId="2" fillId="0" borderId="30" xfId="42" applyNumberFormat="1" applyFont="1" applyBorder="1" applyProtection="1"/>
    <xf numFmtId="6" fontId="9" fillId="0" borderId="0" xfId="42" applyNumberFormat="1" applyFont="1" applyFill="1" applyBorder="1" applyAlignment="1" applyProtection="1">
      <alignment horizontal="right"/>
    </xf>
    <xf numFmtId="167" fontId="9" fillId="0" borderId="0" xfId="30" applyNumberFormat="1" applyFont="1" applyFill="1" applyBorder="1" applyProtection="1"/>
    <xf numFmtId="166" fontId="2" fillId="0" borderId="0" xfId="42" applyNumberFormat="1" applyFont="1" applyBorder="1" applyAlignment="1" applyProtection="1">
      <alignment horizontal="right"/>
    </xf>
    <xf numFmtId="168" fontId="2" fillId="18" borderId="31" xfId="42" applyFont="1" applyFill="1" applyBorder="1" applyProtection="1"/>
    <xf numFmtId="10" fontId="2" fillId="18" borderId="31" xfId="42" applyNumberFormat="1" applyFont="1" applyFill="1" applyBorder="1" applyAlignment="1" applyProtection="1">
      <alignment horizontal="right"/>
    </xf>
    <xf numFmtId="166" fontId="2" fillId="18" borderId="32" xfId="42" applyNumberFormat="1" applyFont="1" applyFill="1" applyBorder="1" applyProtection="1"/>
    <xf numFmtId="168" fontId="2" fillId="0" borderId="0" xfId="42" applyFont="1" applyFill="1" applyBorder="1" applyProtection="1"/>
    <xf numFmtId="10" fontId="2" fillId="0" borderId="0" xfId="42" applyNumberFormat="1" applyFont="1" applyFill="1" applyBorder="1" applyAlignment="1" applyProtection="1">
      <alignment horizontal="right"/>
    </xf>
    <xf numFmtId="37" fontId="2" fillId="0" borderId="24" xfId="42" applyNumberFormat="1" applyFont="1" applyFill="1" applyBorder="1" applyProtection="1"/>
    <xf numFmtId="168" fontId="2" fillId="0" borderId="0" xfId="42" applyFont="1" applyFill="1" applyBorder="1" applyAlignment="1" applyProtection="1">
      <alignment horizontal="right"/>
    </xf>
    <xf numFmtId="37" fontId="2" fillId="1" borderId="32" xfId="42" applyNumberFormat="1" applyFont="1" applyFill="1" applyBorder="1" applyProtection="1"/>
    <xf numFmtId="168" fontId="2" fillId="0" borderId="0" xfId="42" applyNumberFormat="1" applyFont="1" applyAlignment="1" applyProtection="1">
      <alignment horizontal="left"/>
    </xf>
    <xf numFmtId="10" fontId="9" fillId="23" borderId="0" xfId="42" applyNumberFormat="1" applyFont="1" applyFill="1" applyAlignment="1" applyProtection="1">
      <alignment horizontal="right"/>
      <protection locked="0"/>
    </xf>
    <xf numFmtId="168" fontId="9" fillId="0" borderId="0" xfId="42" quotePrefix="1" applyFont="1" applyProtection="1"/>
    <xf numFmtId="168" fontId="2" fillId="0" borderId="27" xfId="42" applyNumberFormat="1" applyFont="1" applyBorder="1" applyAlignment="1" applyProtection="1">
      <alignment horizontal="left"/>
    </xf>
    <xf numFmtId="168" fontId="8" fillId="0" borderId="27" xfId="42" applyFont="1" applyBorder="1" applyProtection="1"/>
    <xf numFmtId="6" fontId="2" fillId="0" borderId="28" xfId="42" applyNumberFormat="1" applyFont="1" applyBorder="1" applyProtection="1"/>
    <xf numFmtId="6" fontId="2" fillId="0" borderId="35" xfId="42" applyNumberFormat="1" applyFont="1" applyFill="1" applyBorder="1" applyProtection="1"/>
    <xf numFmtId="0" fontId="9" fillId="0" borderId="0" xfId="0" applyFont="1"/>
    <xf numFmtId="37" fontId="2" fillId="24" borderId="11" xfId="42" applyNumberFormat="1" applyFont="1" applyFill="1" applyBorder="1" applyAlignment="1" applyProtection="1">
      <alignment horizontal="center" wrapText="1"/>
    </xf>
    <xf numFmtId="37" fontId="2" fillId="24" borderId="0" xfId="42" applyNumberFormat="1" applyFont="1" applyFill="1" applyBorder="1" applyAlignment="1" applyProtection="1">
      <alignment horizontal="center" wrapText="1"/>
    </xf>
    <xf numFmtId="6" fontId="1" fillId="20" borderId="11" xfId="41" applyNumberFormat="1" applyFont="1" applyFill="1" applyBorder="1" applyAlignment="1" applyProtection="1">
      <alignment horizontal="right"/>
    </xf>
    <xf numFmtId="168" fontId="1" fillId="23" borderId="15" xfId="43" applyFont="1" applyFill="1" applyBorder="1" applyAlignment="1" applyProtection="1">
      <alignment horizontal="left" vertical="center" indent="1"/>
      <protection locked="0"/>
    </xf>
    <xf numFmtId="6" fontId="1" fillId="20" borderId="0" xfId="41" applyNumberFormat="1" applyFont="1" applyFill="1" applyBorder="1" applyAlignment="1" applyProtection="1">
      <alignment horizontal="right"/>
    </xf>
    <xf numFmtId="38" fontId="1" fillId="20" borderId="0" xfId="41" applyNumberFormat="1" applyFont="1" applyFill="1" applyBorder="1" applyAlignment="1" applyProtection="1">
      <alignment horizontal="right"/>
    </xf>
    <xf numFmtId="168" fontId="1" fillId="23" borderId="49" xfId="43" applyFont="1" applyFill="1" applyBorder="1" applyAlignment="1" applyProtection="1">
      <alignment horizontal="left" vertical="center" indent="1"/>
      <protection locked="0"/>
    </xf>
    <xf numFmtId="166" fontId="1" fillId="20" borderId="0" xfId="41" applyNumberFormat="1" applyFont="1" applyFill="1" applyAlignment="1" applyProtection="1">
      <alignment horizontal="center"/>
    </xf>
    <xf numFmtId="3" fontId="1" fillId="20" borderId="0" xfId="41" applyNumberFormat="1" applyFont="1" applyFill="1" applyAlignment="1" applyProtection="1">
      <alignment horizontal="right"/>
    </xf>
    <xf numFmtId="0" fontId="2" fillId="0" borderId="17" xfId="0" applyFont="1" applyBorder="1" applyAlignment="1" applyProtection="1">
      <alignment horizontal="center"/>
    </xf>
    <xf numFmtId="0" fontId="2" fillId="0" borderId="46" xfId="0" applyFont="1" applyBorder="1" applyAlignment="1" applyProtection="1">
      <alignment horizontal="center"/>
    </xf>
    <xf numFmtId="0" fontId="2" fillId="0" borderId="43" xfId="0" applyFont="1" applyBorder="1" applyAlignment="1" applyProtection="1">
      <alignment horizontal="center"/>
    </xf>
    <xf numFmtId="0" fontId="2" fillId="0" borderId="14" xfId="0" applyFont="1" applyBorder="1" applyAlignment="1" applyProtection="1">
      <alignment horizontal="center"/>
    </xf>
    <xf numFmtId="4" fontId="2" fillId="0" borderId="0" xfId="0" applyNumberFormat="1" applyFont="1" applyAlignment="1" applyProtection="1">
      <alignment horizontal="center"/>
    </xf>
    <xf numFmtId="0" fontId="2" fillId="0" borderId="10" xfId="0" applyFont="1" applyBorder="1" applyAlignment="1" applyProtection="1">
      <alignment horizontal="center"/>
    </xf>
    <xf numFmtId="0" fontId="2" fillId="0" borderId="44" xfId="0" applyFont="1" applyBorder="1" applyAlignment="1" applyProtection="1">
      <alignment horizontal="center"/>
    </xf>
    <xf numFmtId="0" fontId="2" fillId="0" borderId="16" xfId="0" applyFont="1" applyBorder="1" applyAlignment="1" applyProtection="1">
      <alignment horizontal="center"/>
    </xf>
    <xf numFmtId="4" fontId="2" fillId="0" borderId="10" xfId="0" applyNumberFormat="1" applyFont="1" applyBorder="1" applyAlignment="1" applyProtection="1">
      <alignment horizontal="center"/>
    </xf>
    <xf numFmtId="0" fontId="2" fillId="0" borderId="10" xfId="0" applyFont="1" applyBorder="1" applyProtection="1"/>
    <xf numFmtId="0" fontId="1" fillId="23" borderId="42" xfId="0" applyFont="1" applyFill="1" applyBorder="1" applyAlignment="1" applyProtection="1">
      <protection locked="0"/>
    </xf>
    <xf numFmtId="6" fontId="1" fillId="23" borderId="42" xfId="0" applyNumberFormat="1" applyFont="1" applyFill="1" applyBorder="1" applyAlignment="1" applyProtection="1">
      <protection locked="0"/>
    </xf>
    <xf numFmtId="0" fontId="1" fillId="0" borderId="0" xfId="0" applyFont="1" applyFill="1" applyBorder="1" applyAlignment="1" applyProtection="1">
      <alignment horizontal="left" vertical="center" indent="5"/>
    </xf>
    <xf numFmtId="6" fontId="1" fillId="23" borderId="61" xfId="0" applyNumberFormat="1" applyFont="1" applyFill="1" applyBorder="1" applyAlignment="1" applyProtection="1">
      <protection locked="0"/>
    </xf>
    <xf numFmtId="0" fontId="2" fillId="24" borderId="0" xfId="0" applyFont="1" applyFill="1" applyBorder="1" applyAlignment="1" applyProtection="1">
      <alignment horizontal="center"/>
    </xf>
    <xf numFmtId="0" fontId="0" fillId="24" borderId="0" xfId="0" applyFill="1" applyAlignment="1">
      <alignment horizontal="center"/>
    </xf>
    <xf numFmtId="0" fontId="2" fillId="0" borderId="0" xfId="0" applyFont="1" applyAlignment="1" applyProtection="1">
      <alignment wrapText="1"/>
    </xf>
    <xf numFmtId="0" fontId="2" fillId="24" borderId="11" xfId="0" applyFont="1" applyFill="1" applyBorder="1" applyAlignment="1" applyProtection="1">
      <alignment horizontal="center"/>
    </xf>
    <xf numFmtId="0" fontId="1" fillId="0" borderId="0" xfId="0" applyFont="1" applyAlignment="1" applyProtection="1">
      <alignment vertical="top" wrapText="1"/>
    </xf>
    <xf numFmtId="0" fontId="0" fillId="0" borderId="0" xfId="0" applyAlignment="1" applyProtection="1">
      <alignment vertical="top" wrapText="1"/>
    </xf>
    <xf numFmtId="0" fontId="0" fillId="0" borderId="0" xfId="0" applyFill="1" applyAlignment="1" applyProtection="1">
      <alignment horizontal="center" vertical="center"/>
    </xf>
    <xf numFmtId="168" fontId="51" fillId="26" borderId="0" xfId="42" applyNumberFormat="1" applyFont="1" applyFill="1" applyBorder="1" applyAlignment="1" applyProtection="1">
      <alignment horizontal="center" vertical="center"/>
    </xf>
    <xf numFmtId="0" fontId="1" fillId="23" borderId="11" xfId="0" applyFont="1" applyFill="1" applyBorder="1" applyAlignment="1" applyProtection="1">
      <protection locked="0"/>
    </xf>
    <xf numFmtId="0" fontId="0" fillId="23" borderId="11" xfId="0" applyFill="1" applyBorder="1" applyAlignment="1" applyProtection="1">
      <protection locked="0"/>
    </xf>
    <xf numFmtId="0" fontId="1" fillId="23" borderId="18" xfId="0" applyFont="1" applyFill="1" applyBorder="1" applyAlignment="1" applyProtection="1">
      <protection locked="0"/>
    </xf>
    <xf numFmtId="0" fontId="0" fillId="23" borderId="18" xfId="0" applyFill="1" applyBorder="1" applyAlignment="1" applyProtection="1">
      <protection locked="0"/>
    </xf>
    <xf numFmtId="168" fontId="1" fillId="0" borderId="0" xfId="42" applyNumberFormat="1" applyFont="1" applyFill="1" applyBorder="1" applyAlignment="1" applyProtection="1">
      <alignment horizontal="left" vertical="center"/>
    </xf>
    <xf numFmtId="0" fontId="1" fillId="0" borderId="0" xfId="0" applyFont="1" applyAlignment="1" applyProtection="1"/>
    <xf numFmtId="0" fontId="0" fillId="0" borderId="0" xfId="0" applyAlignment="1" applyProtection="1"/>
    <xf numFmtId="0" fontId="1" fillId="0" borderId="0" xfId="0" applyFont="1" applyFill="1" applyBorder="1" applyAlignment="1" applyProtection="1"/>
    <xf numFmtId="168" fontId="51" fillId="26" borderId="10" xfId="42" applyNumberFormat="1" applyFont="1" applyFill="1" applyBorder="1" applyAlignment="1" applyProtection="1">
      <alignment horizontal="center" vertical="center"/>
    </xf>
    <xf numFmtId="0" fontId="0" fillId="0" borderId="0" xfId="0" applyFill="1" applyBorder="1" applyAlignment="1" applyProtection="1"/>
    <xf numFmtId="0" fontId="1" fillId="0" borderId="0" xfId="0" applyFont="1" applyBorder="1" applyAlignment="1" applyProtection="1"/>
    <xf numFmtId="0" fontId="1" fillId="0" borderId="0" xfId="0" applyFont="1" applyBorder="1" applyAlignment="1" applyProtection="1">
      <alignment wrapText="1"/>
    </xf>
    <xf numFmtId="0" fontId="0" fillId="0" borderId="0" xfId="0" applyAlignment="1" applyProtection="1">
      <alignment wrapText="1"/>
    </xf>
    <xf numFmtId="0" fontId="2" fillId="0" borderId="0" xfId="0" applyFont="1" applyFill="1" applyBorder="1" applyAlignment="1" applyProtection="1">
      <alignment horizontal="center" wrapText="1"/>
    </xf>
    <xf numFmtId="0" fontId="1" fillId="0" borderId="0" xfId="0" applyFont="1" applyFill="1" applyBorder="1" applyAlignment="1" applyProtection="1">
      <alignment horizontal="center"/>
    </xf>
    <xf numFmtId="168" fontId="51" fillId="26" borderId="29" xfId="0" applyNumberFormat="1" applyFont="1" applyFill="1" applyBorder="1" applyAlignment="1" applyProtection="1">
      <alignment horizontal="center" vertical="center"/>
    </xf>
    <xf numFmtId="168" fontId="51" fillId="26" borderId="0" xfId="0" applyNumberFormat="1" applyFont="1" applyFill="1" applyBorder="1" applyAlignment="1" applyProtection="1">
      <alignment horizontal="center" vertical="center"/>
    </xf>
    <xf numFmtId="168" fontId="38" fillId="24" borderId="0" xfId="43" applyFont="1" applyFill="1" applyBorder="1" applyAlignment="1" applyProtection="1">
      <alignment horizontal="left"/>
    </xf>
    <xf numFmtId="168" fontId="38" fillId="24" borderId="11" xfId="43" applyFont="1" applyFill="1" applyBorder="1" applyAlignment="1" applyProtection="1">
      <alignment horizontal="left"/>
    </xf>
    <xf numFmtId="168" fontId="51" fillId="26" borderId="29" xfId="41" applyNumberFormat="1" applyFont="1" applyFill="1" applyBorder="1" applyAlignment="1" applyProtection="1">
      <alignment horizontal="center" vertical="center"/>
    </xf>
    <xf numFmtId="168" fontId="51" fillId="26" borderId="0" xfId="41" applyNumberFormat="1" applyFont="1" applyFill="1" applyBorder="1" applyAlignment="1" applyProtection="1">
      <alignment horizontal="center" vertical="center"/>
    </xf>
    <xf numFmtId="168" fontId="51" fillId="26" borderId="10" xfId="0" applyNumberFormat="1" applyFont="1" applyFill="1" applyBorder="1" applyAlignment="1" applyProtection="1">
      <alignment horizontal="center" vertic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urrency" xfId="30" builtinId="4"/>
    <cellStyle name="Currency 2" xfId="31" xr:uid="{00000000-0005-0000-0000-00001E000000}"/>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Input" xfId="38" builtinId="20" customBuiltin="1"/>
    <cellStyle name="Linked Cell" xfId="39" builtinId="24" customBuiltin="1"/>
    <cellStyle name="Neutral" xfId="40" builtinId="28" customBuiltin="1"/>
    <cellStyle name="Normal" xfId="0" builtinId="0"/>
    <cellStyle name="Normal_Copy of Homeownership Proforma Scattered Units Blank " xfId="41" xr:uid="{00000000-0005-0000-0000-000029000000}"/>
    <cellStyle name="Normal_Development Budget" xfId="42" xr:uid="{00000000-0005-0000-0000-00002A000000}"/>
    <cellStyle name="Normal_HDTB Pro Forma" xfId="43" xr:uid="{00000000-0005-0000-0000-00002B000000}"/>
    <cellStyle name="Normal_HDTP99-00 Wkshp 4" xfId="44" xr:uid="{00000000-0005-0000-0000-00002C000000}"/>
    <cellStyle name="Note" xfId="45" builtinId="10" customBuiltin="1"/>
    <cellStyle name="Output" xfId="46" builtinId="21" customBuiltin="1"/>
    <cellStyle name="Percent" xfId="47" builtinId="5"/>
    <cellStyle name="Percent 2" xfId="48" xr:uid="{00000000-0005-0000-0000-000030000000}"/>
    <cellStyle name="Title" xfId="49" builtinId="15" customBuiltin="1"/>
    <cellStyle name="Total" xfId="50" builtinId="25" customBuiltin="1"/>
    <cellStyle name="Warning Text" xfId="51" builtinId="11" customBuiltin="1"/>
  </cellStyles>
  <dxfs count="0"/>
  <tableStyles count="0" defaultTableStyle="TableStyleMedium9" defaultPivotStyle="PivotStyleLight16"/>
  <colors>
    <mruColors>
      <color rgb="FFFFFFB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190501</xdr:colOff>
      <xdr:row>33</xdr:row>
      <xdr:rowOff>114299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 y="0"/>
          <a:ext cx="6896100" cy="5457824"/>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900" b="1">
            <a:solidFill>
              <a:schemeClr val="tx2"/>
            </a:solidFill>
            <a:latin typeface="Arial" pitchFamily="34" charset="0"/>
            <a:ea typeface="+mn-ea"/>
            <a:cs typeface="Arial" pitchFamily="34" charset="0"/>
          </a:endParaRPr>
        </a:p>
        <a:p>
          <a:r>
            <a:rPr lang="en-US" sz="1400" b="1">
              <a:solidFill>
                <a:schemeClr val="accent1">
                  <a:lumMod val="75000"/>
                </a:schemeClr>
              </a:solidFill>
              <a:latin typeface="Arial" pitchFamily="34" charset="0"/>
              <a:ea typeface="+mn-ea"/>
              <a:cs typeface="Arial" pitchFamily="34" charset="0"/>
            </a:rPr>
            <a:t>Town of Paradise, California -</a:t>
          </a:r>
          <a:r>
            <a:rPr lang="en-US" sz="1400" b="1" baseline="0">
              <a:solidFill>
                <a:schemeClr val="accent1">
                  <a:lumMod val="75000"/>
                </a:schemeClr>
              </a:solidFill>
              <a:latin typeface="Arial" pitchFamily="34" charset="0"/>
              <a:ea typeface="+mn-ea"/>
              <a:cs typeface="Arial" pitchFamily="34" charset="0"/>
            </a:rPr>
            <a:t> </a:t>
          </a:r>
          <a:r>
            <a:rPr lang="en-US" sz="1400" b="1">
              <a:solidFill>
                <a:schemeClr val="accent1">
                  <a:lumMod val="75000"/>
                </a:schemeClr>
              </a:solidFill>
              <a:latin typeface="Arial" pitchFamily="34" charset="0"/>
              <a:ea typeface="+mn-ea"/>
              <a:cs typeface="Arial" pitchFamily="34" charset="0"/>
            </a:rPr>
            <a:t>Rental Development Proforma</a:t>
          </a:r>
          <a:r>
            <a:rPr lang="en-US" sz="1400" b="1" baseline="0">
              <a:solidFill>
                <a:schemeClr val="accent1">
                  <a:lumMod val="75000"/>
                </a:schemeClr>
              </a:solidFill>
              <a:latin typeface="Arial" pitchFamily="34" charset="0"/>
              <a:ea typeface="+mn-ea"/>
              <a:cs typeface="Arial" pitchFamily="34" charset="0"/>
            </a:rPr>
            <a:t> </a:t>
          </a:r>
        </a:p>
        <a:p>
          <a:endParaRPr lang="en-US" sz="400" b="1" baseline="0">
            <a:solidFill>
              <a:schemeClr val="accent1">
                <a:lumMod val="75000"/>
              </a:schemeClr>
            </a:solidFill>
            <a:latin typeface="Arial" pitchFamily="34" charset="0"/>
            <a:ea typeface="+mn-ea"/>
            <a:cs typeface="Arial" pitchFamily="34" charset="0"/>
          </a:endParaRPr>
        </a:p>
        <a:p>
          <a:r>
            <a:rPr lang="en-US" sz="1400" b="1" baseline="0">
              <a:solidFill>
                <a:schemeClr val="accent1">
                  <a:lumMod val="75000"/>
                </a:schemeClr>
              </a:solidFill>
              <a:latin typeface="Arial" pitchFamily="34" charset="0"/>
              <a:ea typeface="+mn-ea"/>
              <a:cs typeface="Arial" pitchFamily="34" charset="0"/>
            </a:rPr>
            <a:t>GENERAL INSTRUCTIONS</a:t>
          </a:r>
        </a:p>
        <a:p>
          <a:endParaRPr lang="en-US" sz="1400" b="1" baseline="0">
            <a:solidFill>
              <a:schemeClr val="tx2"/>
            </a:solidFill>
            <a:latin typeface="Arial" pitchFamily="34" charset="0"/>
            <a:ea typeface="+mn-ea"/>
            <a:cs typeface="Arial" pitchFamily="34" charset="0"/>
          </a:endParaRPr>
        </a:p>
        <a:p>
          <a:r>
            <a:rPr lang="en-US" sz="1100" b="0" baseline="0">
              <a:solidFill>
                <a:schemeClr val="tx1"/>
              </a:solidFill>
              <a:latin typeface="Arial" pitchFamily="34" charset="0"/>
              <a:ea typeface="+mn-ea"/>
              <a:cs typeface="Arial" pitchFamily="34" charset="0"/>
            </a:rPr>
            <a:t>This proforma is set up to provide for the option of entering data for construction costs, development costs and operating costs either as a combined item total, or separated by unit. This is useful when all units are not the same, such as when you are rehabbing a building and adding another building on the site. In addition, we are requesting that all units be entered individually on the revenue page, since it is anticipated that it is likely that there will be existing structures utilized, which can lead to differing square footage and layout across units, which when combined with eligibility, rents and other characteristics makes a separate entry meaningful.</a:t>
          </a:r>
        </a:p>
        <a:p>
          <a:r>
            <a:rPr lang="en-US" sz="1100" b="1">
              <a:solidFill>
                <a:schemeClr val="dk1"/>
              </a:solidFill>
              <a:latin typeface="Arial" pitchFamily="34" charset="0"/>
              <a:ea typeface="+mn-ea"/>
              <a:cs typeface="Arial" pitchFamily="34" charset="0"/>
            </a:rPr>
            <a:t> </a:t>
          </a:r>
        </a:p>
        <a:p>
          <a:pPr lvl="1"/>
          <a:r>
            <a:rPr lang="en-US" sz="1100">
              <a:solidFill>
                <a:schemeClr val="tx1"/>
              </a:solidFill>
              <a:latin typeface="Arial" pitchFamily="34" charset="0"/>
              <a:ea typeface="+mn-ea"/>
              <a:cs typeface="Arial" pitchFamily="34" charset="0"/>
            </a:rPr>
            <a:t>1</a:t>
          </a:r>
          <a:r>
            <a:rPr lang="en-US" sz="1100" u="none">
              <a:solidFill>
                <a:schemeClr val="tx1"/>
              </a:solidFill>
              <a:latin typeface="Arial" pitchFamily="34" charset="0"/>
              <a:ea typeface="+mn-ea"/>
              <a:cs typeface="Arial" pitchFamily="34" charset="0"/>
            </a:rPr>
            <a:t>)  </a:t>
          </a:r>
          <a:r>
            <a:rPr lang="en-US" sz="1100" baseline="0">
              <a:solidFill>
                <a:schemeClr val="dk1"/>
              </a:solidFill>
              <a:latin typeface="Arial" pitchFamily="34" charset="0"/>
              <a:ea typeface="+mn-ea"/>
              <a:cs typeface="Arial" pitchFamily="34" charset="0"/>
            </a:rPr>
            <a:t>This proforma consists of</a:t>
          </a:r>
          <a:r>
            <a:rPr lang="en-US" sz="1100" b="0" baseline="0">
              <a:solidFill>
                <a:schemeClr val="dk1"/>
              </a:solidFill>
              <a:latin typeface="Arial" pitchFamily="34" charset="0"/>
              <a:ea typeface="+mn-ea"/>
              <a:cs typeface="Arial" pitchFamily="34" charset="0"/>
            </a:rPr>
            <a:t> </a:t>
          </a:r>
          <a:r>
            <a:rPr lang="en-US" sz="1100" b="0" u="sng" baseline="0">
              <a:solidFill>
                <a:schemeClr val="dk1"/>
              </a:solidFill>
              <a:latin typeface="Arial" pitchFamily="34" charset="0"/>
              <a:ea typeface="+mn-ea"/>
              <a:cs typeface="Arial" pitchFamily="34" charset="0"/>
            </a:rPr>
            <a:t>7 </a:t>
          </a:r>
          <a:r>
            <a:rPr lang="en-US" sz="1100" u="sng" baseline="0">
              <a:solidFill>
                <a:schemeClr val="dk1"/>
              </a:solidFill>
              <a:latin typeface="Arial" pitchFamily="34" charset="0"/>
              <a:ea typeface="+mn-ea"/>
              <a:cs typeface="Arial" pitchFamily="34" charset="0"/>
            </a:rPr>
            <a:t>worksheets </a:t>
          </a:r>
          <a:r>
            <a:rPr lang="en-US" sz="1100" baseline="0">
              <a:solidFill>
                <a:schemeClr val="dk1"/>
              </a:solidFill>
              <a:latin typeface="Arial" pitchFamily="34" charset="0"/>
              <a:ea typeface="+mn-ea"/>
              <a:cs typeface="Arial" pitchFamily="34" charset="0"/>
            </a:rPr>
            <a:t>for you to fill out (excluding instructions):  </a:t>
          </a:r>
        </a:p>
        <a:p>
          <a:pPr lvl="2"/>
          <a:r>
            <a:rPr lang="en-US" sz="1100" b="0" baseline="0">
              <a:solidFill>
                <a:schemeClr val="dk1"/>
              </a:solidFill>
              <a:latin typeface="Arial" pitchFamily="34" charset="0"/>
              <a:ea typeface="+mn-ea"/>
              <a:cs typeface="Arial" pitchFamily="34" charset="0"/>
            </a:rPr>
            <a:t>Sheet 1:  Summary Sources &amp; Uses</a:t>
          </a:r>
          <a:endParaRPr lang="en-US" b="0">
            <a:latin typeface="Arial" pitchFamily="34" charset="0"/>
            <a:cs typeface="Arial" pitchFamily="34" charset="0"/>
          </a:endParaRPr>
        </a:p>
        <a:p>
          <a:pPr lvl="2"/>
          <a:r>
            <a:rPr lang="en-US" sz="1100" b="0" baseline="0">
              <a:solidFill>
                <a:schemeClr val="dk1"/>
              </a:solidFill>
              <a:latin typeface="Arial" pitchFamily="34" charset="0"/>
              <a:ea typeface="+mn-ea"/>
              <a:cs typeface="Arial" pitchFamily="34" charset="0"/>
            </a:rPr>
            <a:t>Sheet 2:  Revenue</a:t>
          </a:r>
          <a:endParaRPr lang="en-US" b="0">
            <a:latin typeface="Arial" pitchFamily="34" charset="0"/>
            <a:cs typeface="Arial" pitchFamily="34" charset="0"/>
          </a:endParaRPr>
        </a:p>
        <a:p>
          <a:pPr lvl="2"/>
          <a:r>
            <a:rPr lang="en-US" sz="1100" b="0" baseline="0">
              <a:solidFill>
                <a:schemeClr val="dk1"/>
              </a:solidFill>
              <a:latin typeface="Arial" pitchFamily="34" charset="0"/>
              <a:ea typeface="+mn-ea"/>
              <a:cs typeface="Arial" pitchFamily="34" charset="0"/>
            </a:rPr>
            <a:t>Sheet 3:  Annual Operating Budget</a:t>
          </a:r>
          <a:endParaRPr lang="en-US" b="0">
            <a:latin typeface="Arial" pitchFamily="34" charset="0"/>
            <a:cs typeface="Arial" pitchFamily="34" charset="0"/>
          </a:endParaRPr>
        </a:p>
        <a:p>
          <a:pPr lvl="2"/>
          <a:r>
            <a:rPr lang="en-US" sz="1100" b="0" baseline="0">
              <a:solidFill>
                <a:schemeClr val="dk1"/>
              </a:solidFill>
              <a:latin typeface="Arial" pitchFamily="34" charset="0"/>
              <a:ea typeface="+mn-ea"/>
              <a:cs typeface="Arial" pitchFamily="34" charset="0"/>
            </a:rPr>
            <a:t>Sheet 4:  Operating Cash Flow</a:t>
          </a:r>
          <a:endParaRPr lang="en-US" b="0">
            <a:latin typeface="Arial" pitchFamily="34" charset="0"/>
            <a:cs typeface="Arial" pitchFamily="34" charset="0"/>
          </a:endParaRPr>
        </a:p>
        <a:p>
          <a:pPr lvl="2"/>
          <a:r>
            <a:rPr lang="en-US" sz="1100" b="0" baseline="0">
              <a:solidFill>
                <a:schemeClr val="dk1"/>
              </a:solidFill>
              <a:latin typeface="Arial" pitchFamily="34" charset="0"/>
              <a:ea typeface="+mn-ea"/>
              <a:cs typeface="Arial" pitchFamily="34" charset="0"/>
            </a:rPr>
            <a:t>Sheet 5:  Development Budget</a:t>
          </a:r>
        </a:p>
        <a:p>
          <a:pPr lvl="2"/>
          <a:r>
            <a:rPr lang="en-US" sz="1100" b="0" baseline="0">
              <a:solidFill>
                <a:schemeClr val="dk1"/>
              </a:solidFill>
              <a:latin typeface="Arial" pitchFamily="34" charset="0"/>
              <a:ea typeface="+mn-ea"/>
              <a:cs typeface="Arial" pitchFamily="34" charset="0"/>
            </a:rPr>
            <a:t>Sheet 6:  Construction Budget</a:t>
          </a:r>
        </a:p>
        <a:p>
          <a:pPr lvl="2"/>
          <a:r>
            <a:rPr lang="en-US" sz="1100" b="0" baseline="0">
              <a:solidFill>
                <a:schemeClr val="dk1"/>
              </a:solidFill>
              <a:latin typeface="Arial" pitchFamily="34" charset="0"/>
              <a:ea typeface="+mn-ea"/>
              <a:cs typeface="Arial" pitchFamily="34" charset="0"/>
            </a:rPr>
            <a:t>Sheet 7:  Construction Cash Flow</a:t>
          </a:r>
        </a:p>
        <a:p>
          <a:pPr lvl="2"/>
          <a:endParaRPr lang="en-US" b="0">
            <a:latin typeface="Arial" pitchFamily="34" charset="0"/>
            <a:cs typeface="Arial" pitchFamily="34" charset="0"/>
          </a:endParaRPr>
        </a:p>
        <a:p>
          <a:pPr lvl="1"/>
          <a:r>
            <a:rPr lang="en-US" sz="1100" u="none">
              <a:solidFill>
                <a:schemeClr val="tx1"/>
              </a:solidFill>
              <a:latin typeface="Arial" pitchFamily="34" charset="0"/>
              <a:ea typeface="+mn-ea"/>
              <a:cs typeface="Arial" pitchFamily="34" charset="0"/>
            </a:rPr>
            <a:t>2) </a:t>
          </a:r>
          <a:r>
            <a:rPr lang="en-US" sz="1100" b="1" u="none">
              <a:solidFill>
                <a:schemeClr val="tx1"/>
              </a:solidFill>
              <a:latin typeface="Arial" pitchFamily="34" charset="0"/>
              <a:ea typeface="+mn-ea"/>
              <a:cs typeface="Arial" pitchFamily="34" charset="0"/>
            </a:rPr>
            <a:t>YOU</a:t>
          </a:r>
          <a:r>
            <a:rPr lang="en-US" sz="1100" b="1" u="none" baseline="0">
              <a:solidFill>
                <a:schemeClr val="tx1"/>
              </a:solidFill>
              <a:latin typeface="Arial" pitchFamily="34" charset="0"/>
              <a:ea typeface="+mn-ea"/>
              <a:cs typeface="Arial" pitchFamily="34" charset="0"/>
            </a:rPr>
            <a:t> WILL ONLY INPUT DATA IN YELLOW CELLS.  </a:t>
          </a:r>
        </a:p>
        <a:p>
          <a:pPr lvl="1"/>
          <a:r>
            <a:rPr lang="en-US" sz="1100" u="none" baseline="0">
              <a:solidFill>
                <a:schemeClr val="tx1"/>
              </a:solidFill>
              <a:latin typeface="Arial" pitchFamily="34" charset="0"/>
              <a:ea typeface="+mn-ea"/>
              <a:cs typeface="Arial" pitchFamily="34" charset="0"/>
            </a:rPr>
            <a:t>    </a:t>
          </a:r>
          <a:r>
            <a:rPr lang="en-US" sz="1100" u="sng" baseline="0">
              <a:solidFill>
                <a:schemeClr val="tx1"/>
              </a:solidFill>
              <a:latin typeface="Arial" pitchFamily="34" charset="0"/>
              <a:ea typeface="+mn-ea"/>
              <a:cs typeface="Arial" pitchFamily="34" charset="0"/>
            </a:rPr>
            <a:t>All other cells are protected (locked) to avoid the deletion of formulas</a:t>
          </a:r>
          <a:r>
            <a:rPr lang="en-US" sz="1100" u="none" baseline="0">
              <a:solidFill>
                <a:schemeClr val="tx1"/>
              </a:solidFill>
              <a:latin typeface="Arial" pitchFamily="34" charset="0"/>
              <a:ea typeface="+mn-ea"/>
              <a:cs typeface="Arial" pitchFamily="34" charset="0"/>
            </a:rPr>
            <a:t>.  </a:t>
          </a:r>
        </a:p>
        <a:p>
          <a:pPr lvl="1"/>
          <a:r>
            <a:rPr lang="en-US" sz="1100" u="none" baseline="0">
              <a:solidFill>
                <a:schemeClr val="tx1"/>
              </a:solidFill>
              <a:latin typeface="Arial" pitchFamily="34" charset="0"/>
              <a:ea typeface="+mn-ea"/>
              <a:cs typeface="Arial" pitchFamily="34" charset="0"/>
            </a:rPr>
            <a:t>    You can unlock them by selecting "Unprotect Sheet" under the "Format Cell" options on the            </a:t>
          </a:r>
        </a:p>
        <a:p>
          <a:pPr lvl="1"/>
          <a:r>
            <a:rPr lang="en-US" sz="1100" u="none" baseline="0">
              <a:solidFill>
                <a:schemeClr val="tx1"/>
              </a:solidFill>
              <a:latin typeface="Arial" pitchFamily="34" charset="0"/>
              <a:ea typeface="+mn-ea"/>
              <a:cs typeface="Arial" pitchFamily="34" charset="0"/>
            </a:rPr>
            <a:t>    "Home" tab.  </a:t>
          </a:r>
          <a:r>
            <a:rPr lang="en-US" sz="1100" u="sng" baseline="0">
              <a:solidFill>
                <a:schemeClr val="tx1"/>
              </a:solidFill>
              <a:latin typeface="Arial" pitchFamily="34" charset="0"/>
              <a:ea typeface="+mn-ea"/>
              <a:cs typeface="Arial" pitchFamily="34" charset="0"/>
            </a:rPr>
            <a:t>There is NO password</a:t>
          </a:r>
          <a:r>
            <a:rPr lang="en-US" sz="1100" u="none" baseline="0">
              <a:solidFill>
                <a:schemeClr val="tx1"/>
              </a:solidFill>
              <a:latin typeface="Arial" pitchFamily="34" charset="0"/>
              <a:ea typeface="+mn-ea"/>
              <a:cs typeface="Arial" pitchFamily="34" charset="0"/>
            </a:rPr>
            <a:t>.  </a:t>
          </a:r>
        </a:p>
        <a:p>
          <a:pPr lvl="1"/>
          <a:endParaRPr lang="en-US" sz="1100" u="none">
            <a:solidFill>
              <a:schemeClr val="tx1"/>
            </a:solidFill>
            <a:latin typeface="Arial" pitchFamily="34" charset="0"/>
            <a:ea typeface="+mn-ea"/>
            <a:cs typeface="Arial" pitchFamily="34" charset="0"/>
          </a:endParaRPr>
        </a:p>
        <a:p>
          <a:pPr lvl="1"/>
          <a:r>
            <a:rPr lang="en-US" sz="1100" u="none" baseline="0">
              <a:solidFill>
                <a:schemeClr val="tx1"/>
              </a:solidFill>
              <a:latin typeface="Arial" pitchFamily="34" charset="0"/>
              <a:ea typeface="+mn-ea"/>
              <a:cs typeface="Arial" pitchFamily="34" charset="0"/>
            </a:rPr>
            <a:t>3) In general, fill in the worksheets in the order they are numbered.</a:t>
          </a:r>
        </a:p>
        <a:p>
          <a:pPr lvl="1"/>
          <a:endParaRPr lang="en-US" sz="1100" u="none" baseline="0">
            <a:solidFill>
              <a:schemeClr val="tx1"/>
            </a:solidFill>
            <a:latin typeface="Arial" pitchFamily="34" charset="0"/>
            <a:ea typeface="+mn-ea"/>
            <a:cs typeface="Arial" pitchFamily="34" charset="0"/>
          </a:endParaRPr>
        </a:p>
        <a:p>
          <a:pPr lvl="1"/>
          <a:r>
            <a:rPr lang="en-US" sz="1100" u="none" baseline="0">
              <a:solidFill>
                <a:schemeClr val="tx1"/>
              </a:solidFill>
              <a:latin typeface="Arial" pitchFamily="34" charset="0"/>
              <a:ea typeface="+mn-ea"/>
              <a:cs typeface="Arial" pitchFamily="34" charset="0"/>
            </a:rPr>
            <a:t>4) Be sure to complete all worksheets, as information is linked between them.</a:t>
          </a:r>
        </a:p>
        <a:p>
          <a:pPr lvl="1"/>
          <a:endParaRPr lang="en-US" sz="1100" u="none" baseline="0">
            <a:solidFill>
              <a:schemeClr val="tx1"/>
            </a:solidFill>
            <a:latin typeface="Arial" pitchFamily="34" charset="0"/>
            <a:ea typeface="+mn-ea"/>
            <a:cs typeface="Arial" pitchFamily="34" charset="0"/>
          </a:endParaRPr>
        </a:p>
        <a:p>
          <a:pPr lvl="1"/>
          <a:r>
            <a:rPr lang="en-US" sz="1100" u="none" baseline="0">
              <a:solidFill>
                <a:schemeClr val="tx1"/>
              </a:solidFill>
              <a:latin typeface="Arial" pitchFamily="34" charset="0"/>
              <a:ea typeface="+mn-ea"/>
              <a:cs typeface="Arial" pitchFamily="34" charset="0"/>
            </a:rPr>
            <a:t>*You can unlock the cells, but it is not recommended you do so.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Wendy%20K.%20Smith\My%20Documents\CAI\TRAININGS\PA%20Rental%20Trainings%202011\PA%20Rental%20Training%20for%20PJs\HOME%20Rental%20Proforma%20for%20PJs%20Feb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Compliance Info"/>
      <sheetName val="1)Summary"/>
      <sheetName val="2)Unit Mix &amp; Revenue"/>
      <sheetName val="3)Annual Operating Budget"/>
      <sheetName val="4)Operating Cash Flow"/>
      <sheetName val="5)Development Budget"/>
      <sheetName val="6) Construction Budget"/>
      <sheetName val="7)Subsidy Analysis"/>
      <sheetName val="Notes"/>
    </sheetNames>
    <sheetDataSet>
      <sheetData sheetId="0" refreshError="1"/>
      <sheetData sheetId="1" refreshError="1"/>
      <sheetData sheetId="2" refreshError="1"/>
      <sheetData sheetId="3">
        <row r="22">
          <cell r="N22">
            <v>0</v>
          </cell>
        </row>
      </sheetData>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zoomScaleNormal="100" workbookViewId="0">
      <selection activeCell="L2" sqref="L2"/>
    </sheetView>
  </sheetViews>
  <sheetFormatPr defaultColWidth="8.81640625" defaultRowHeight="12.5"/>
  <sheetData/>
  <sheetProtection sheet="1" objects="1" scenarios="1" selectLockedCells="1"/>
  <printOptions horizontalCentered="1"/>
  <pageMargins left="0.45" right="0.45" top="0.5" bottom="0.5" header="0.3" footer="0.3"/>
  <pageSetup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3"/>
  <sheetViews>
    <sheetView showGridLines="0" zoomScaleNormal="100" workbookViewId="0">
      <selection activeCell="C5" sqref="C5:E5"/>
    </sheetView>
  </sheetViews>
  <sheetFormatPr defaultColWidth="8.81640625" defaultRowHeight="13"/>
  <cols>
    <col min="1" max="1" width="4" bestFit="1" customWidth="1"/>
    <col min="2" max="2" width="14.26953125" style="2" customWidth="1"/>
    <col min="4" max="4" width="9.453125" customWidth="1"/>
    <col min="5" max="6" width="15.453125" customWidth="1"/>
    <col min="8" max="8" width="15.453125" customWidth="1"/>
    <col min="9" max="15" width="12.453125" customWidth="1"/>
    <col min="16" max="16" width="11.453125" style="173" customWidth="1"/>
    <col min="17" max="17" width="11.453125" customWidth="1"/>
    <col min="18" max="18" width="15.453125" bestFit="1" customWidth="1"/>
  </cols>
  <sheetData>
    <row r="1" spans="1:13" ht="15.75" customHeight="1">
      <c r="A1" s="352"/>
      <c r="B1" s="488" t="s">
        <v>0</v>
      </c>
      <c r="C1" s="488"/>
      <c r="D1" s="488"/>
      <c r="E1" s="488"/>
      <c r="F1" s="488"/>
      <c r="G1" s="488"/>
      <c r="H1" s="488"/>
      <c r="I1" s="488"/>
      <c r="J1" s="488"/>
      <c r="K1" s="488"/>
      <c r="L1" s="352"/>
      <c r="M1" s="352"/>
    </row>
    <row r="2" spans="1:13" ht="13" customHeight="1">
      <c r="A2" s="352"/>
      <c r="B2" s="488"/>
      <c r="C2" s="488"/>
      <c r="D2" s="488"/>
      <c r="E2" s="488"/>
      <c r="F2" s="488"/>
      <c r="G2" s="488"/>
      <c r="H2" s="488"/>
      <c r="I2" s="488"/>
      <c r="J2" s="488"/>
      <c r="K2" s="488"/>
      <c r="L2" s="352"/>
      <c r="M2" s="352"/>
    </row>
    <row r="3" spans="1:13" s="174" customFormat="1" ht="13" customHeight="1">
      <c r="A3" s="112"/>
      <c r="B3" s="175"/>
      <c r="C3" s="175"/>
      <c r="D3" s="175"/>
      <c r="E3" s="175"/>
      <c r="F3" s="175"/>
      <c r="G3" s="493" t="s">
        <v>287</v>
      </c>
      <c r="H3" s="493"/>
      <c r="I3" s="493"/>
      <c r="J3" s="493"/>
      <c r="K3" s="378">
        <v>4</v>
      </c>
      <c r="L3" s="112"/>
      <c r="M3" s="112"/>
    </row>
    <row r="4" spans="1:13" s="174" customFormat="1" ht="13" customHeight="1">
      <c r="A4" s="112"/>
      <c r="B4" s="175"/>
      <c r="C4" s="175"/>
      <c r="D4" s="175"/>
      <c r="E4" s="175"/>
      <c r="F4" s="175"/>
      <c r="G4" s="493" t="s">
        <v>1</v>
      </c>
      <c r="H4" s="493"/>
      <c r="I4" s="493"/>
      <c r="J4" s="493"/>
      <c r="K4" s="378">
        <f>COUNTIF('2)Revenue'!O4:O13,"Yes")</f>
        <v>0</v>
      </c>
      <c r="L4" s="112"/>
      <c r="M4" s="112"/>
    </row>
    <row r="5" spans="1:13" ht="13.5" thickBot="1">
      <c r="A5" s="352"/>
      <c r="B5" s="178" t="s">
        <v>2</v>
      </c>
      <c r="C5" s="489"/>
      <c r="D5" s="490"/>
      <c r="E5" s="490"/>
      <c r="F5" s="352"/>
      <c r="G5" s="494" t="s">
        <v>3</v>
      </c>
      <c r="H5" s="495"/>
      <c r="I5" s="495"/>
      <c r="J5" s="495"/>
      <c r="K5" s="148">
        <v>0</v>
      </c>
      <c r="L5" s="179"/>
      <c r="M5" s="179"/>
    </row>
    <row r="6" spans="1:13" ht="13.5" thickBot="1">
      <c r="A6" s="352"/>
      <c r="B6" s="178" t="s">
        <v>4</v>
      </c>
      <c r="C6" s="491"/>
      <c r="D6" s="492"/>
      <c r="E6" s="492"/>
      <c r="F6" s="352"/>
      <c r="G6" s="495" t="s">
        <v>5</v>
      </c>
      <c r="H6" s="495"/>
      <c r="I6" s="495"/>
      <c r="J6" s="495"/>
      <c r="K6" s="176">
        <f>('2)Revenue'!Q14)</f>
        <v>0</v>
      </c>
      <c r="L6" s="352"/>
      <c r="M6" s="352"/>
    </row>
    <row r="7" spans="1:13" ht="13.5" thickBot="1">
      <c r="A7" s="352"/>
      <c r="B7" s="178" t="s">
        <v>6</v>
      </c>
      <c r="C7" s="491"/>
      <c r="D7" s="492"/>
      <c r="E7" s="492"/>
      <c r="F7" s="352"/>
      <c r="G7" s="494" t="s">
        <v>7</v>
      </c>
      <c r="H7" s="495"/>
      <c r="I7" s="495"/>
      <c r="J7" s="495"/>
      <c r="K7" s="379" t="e">
        <f>K6/F23</f>
        <v>#DIV/0!</v>
      </c>
      <c r="L7" s="352"/>
      <c r="M7" s="352"/>
    </row>
    <row r="8" spans="1:13" ht="13.5" thickBot="1">
      <c r="A8" s="352"/>
      <c r="B8" s="178" t="s">
        <v>8</v>
      </c>
      <c r="C8" s="491"/>
      <c r="D8" s="492"/>
      <c r="E8" s="492"/>
      <c r="F8" s="352"/>
      <c r="G8" s="496" t="s">
        <v>9</v>
      </c>
      <c r="H8" s="496"/>
      <c r="I8" s="496"/>
      <c r="J8" s="496"/>
      <c r="K8" s="133" t="e">
        <f>IF(K7&gt;=K5,"yes","no")</f>
        <v>#DIV/0!</v>
      </c>
      <c r="L8" s="352"/>
      <c r="M8" s="352"/>
    </row>
    <row r="9" spans="1:13" s="173" customFormat="1">
      <c r="A9" s="352"/>
      <c r="B9" s="178"/>
      <c r="C9" s="352"/>
      <c r="D9" s="352"/>
      <c r="E9" s="352"/>
      <c r="F9" s="352"/>
      <c r="G9" s="483" t="s">
        <v>10</v>
      </c>
      <c r="H9" s="483"/>
      <c r="I9" s="483"/>
      <c r="J9" s="483"/>
      <c r="K9" s="487">
        <f>('2)Revenue'!T14)</f>
        <v>0</v>
      </c>
      <c r="L9" s="352"/>
      <c r="M9" s="352"/>
    </row>
    <row r="10" spans="1:13" s="173" customFormat="1">
      <c r="A10" s="352"/>
      <c r="B10" s="178"/>
      <c r="C10" s="352"/>
      <c r="D10" s="352"/>
      <c r="E10" s="352"/>
      <c r="F10" s="352"/>
      <c r="G10" s="483"/>
      <c r="H10" s="483"/>
      <c r="I10" s="483"/>
      <c r="J10" s="483"/>
      <c r="K10" s="487"/>
      <c r="L10" s="352"/>
      <c r="M10" s="352"/>
    </row>
    <row r="11" spans="1:13" s="173" customFormat="1">
      <c r="A11" s="352"/>
      <c r="B11" s="178"/>
      <c r="C11" s="352"/>
      <c r="D11" s="352"/>
      <c r="E11" s="352"/>
      <c r="F11" s="352"/>
      <c r="G11" s="483"/>
      <c r="H11" s="483"/>
      <c r="I11" s="483"/>
      <c r="J11" s="483"/>
      <c r="K11" s="487"/>
      <c r="L11" s="352"/>
      <c r="M11" s="352"/>
    </row>
    <row r="12" spans="1:13" s="173" customFormat="1">
      <c r="A12" s="352"/>
      <c r="B12" s="178"/>
      <c r="C12" s="352"/>
      <c r="D12" s="352"/>
      <c r="E12" s="352"/>
      <c r="F12" s="365"/>
      <c r="G12" s="352"/>
      <c r="H12" s="352"/>
      <c r="I12" s="352"/>
      <c r="J12" s="352"/>
      <c r="K12" s="132"/>
      <c r="L12" s="352"/>
      <c r="M12" s="352"/>
    </row>
    <row r="13" spans="1:13">
      <c r="A13" s="352"/>
      <c r="B13" s="178"/>
      <c r="C13" s="352"/>
      <c r="D13" s="352"/>
      <c r="E13" s="352"/>
      <c r="F13" s="352"/>
      <c r="G13" s="352"/>
      <c r="H13" s="485" t="s">
        <v>286</v>
      </c>
      <c r="I13" s="486"/>
      <c r="J13" s="486"/>
      <c r="K13" s="486"/>
      <c r="L13" s="352"/>
      <c r="M13" s="352"/>
    </row>
    <row r="14" spans="1:13">
      <c r="A14" s="111"/>
      <c r="B14" s="180" t="s">
        <v>11</v>
      </c>
      <c r="C14" s="111">
        <f>Units</f>
        <v>0</v>
      </c>
      <c r="D14" s="111"/>
      <c r="E14" s="111"/>
      <c r="F14" s="111"/>
      <c r="G14" s="111"/>
      <c r="H14" s="486"/>
      <c r="I14" s="486"/>
      <c r="J14" s="486"/>
      <c r="K14" s="486"/>
      <c r="L14" s="352"/>
      <c r="M14" s="352"/>
    </row>
    <row r="15" spans="1:13">
      <c r="A15" s="111"/>
      <c r="B15" s="180"/>
      <c r="C15" s="111"/>
      <c r="D15" s="111"/>
      <c r="E15" s="111"/>
      <c r="F15" s="111"/>
      <c r="G15" s="111"/>
      <c r="H15" s="486"/>
      <c r="I15" s="486"/>
      <c r="J15" s="486"/>
      <c r="K15" s="486"/>
      <c r="L15" s="352"/>
      <c r="M15" s="352"/>
    </row>
    <row r="16" spans="1:13" ht="13.5" thickBot="1">
      <c r="A16" s="111"/>
      <c r="B16" s="484" t="s">
        <v>12</v>
      </c>
      <c r="C16" s="484"/>
      <c r="D16" s="111"/>
      <c r="E16" s="484" t="s">
        <v>13</v>
      </c>
      <c r="F16" s="484"/>
      <c r="G16" s="181"/>
      <c r="H16" s="486"/>
      <c r="I16" s="486"/>
      <c r="J16" s="486"/>
      <c r="K16" s="486"/>
      <c r="L16" s="352"/>
      <c r="M16" s="352"/>
    </row>
    <row r="17" spans="1:13" ht="12.5">
      <c r="A17" s="111"/>
      <c r="B17" s="286" t="s">
        <v>14</v>
      </c>
      <c r="C17" s="398">
        <f>'2)Revenue'!AG14</f>
        <v>0</v>
      </c>
      <c r="D17" s="111"/>
      <c r="E17" s="380">
        <v>0.3</v>
      </c>
      <c r="F17" s="370">
        <f>'2)Revenue'!Q14</f>
        <v>0</v>
      </c>
      <c r="G17" s="111"/>
      <c r="H17" s="486"/>
      <c r="I17" s="486"/>
      <c r="J17" s="486"/>
      <c r="K17" s="486"/>
      <c r="L17" s="352"/>
      <c r="M17" s="352"/>
    </row>
    <row r="18" spans="1:13" ht="12.5">
      <c r="A18" s="111"/>
      <c r="B18" s="367" t="s">
        <v>15</v>
      </c>
      <c r="C18" s="398">
        <f>'2)Revenue'!AI14</f>
        <v>0</v>
      </c>
      <c r="D18" s="111"/>
      <c r="E18" s="380">
        <v>0.5</v>
      </c>
      <c r="F18" s="370">
        <f>'2)Revenue'!V14</f>
        <v>0</v>
      </c>
      <c r="G18" s="111"/>
      <c r="H18" s="486"/>
      <c r="I18" s="486"/>
      <c r="J18" s="486"/>
      <c r="K18" s="486"/>
      <c r="L18" s="352"/>
      <c r="M18" s="352"/>
    </row>
    <row r="19" spans="1:13" ht="12.5">
      <c r="A19" s="111"/>
      <c r="B19" s="286" t="s">
        <v>16</v>
      </c>
      <c r="C19" s="398">
        <f>'2)Revenue'!AK14</f>
        <v>0</v>
      </c>
      <c r="D19" s="111"/>
      <c r="E19" s="380">
        <v>0.6</v>
      </c>
      <c r="F19" s="370">
        <f>'2)Revenue'!X14</f>
        <v>0</v>
      </c>
      <c r="G19" s="111"/>
      <c r="H19" s="486"/>
      <c r="I19" s="486"/>
      <c r="J19" s="486"/>
      <c r="K19" s="486"/>
      <c r="L19" s="352"/>
      <c r="M19" s="352"/>
    </row>
    <row r="20" spans="1:13" ht="12.5">
      <c r="A20" s="111"/>
      <c r="B20" s="286" t="s">
        <v>17</v>
      </c>
      <c r="C20" s="398">
        <f>'2)Revenue'!AM14</f>
        <v>0</v>
      </c>
      <c r="D20" s="111"/>
      <c r="E20" s="380">
        <v>0.8</v>
      </c>
      <c r="F20" s="370">
        <f>'2)Revenue'!Z14</f>
        <v>0</v>
      </c>
      <c r="G20" s="111"/>
      <c r="H20" s="486"/>
      <c r="I20" s="486"/>
      <c r="J20" s="486"/>
      <c r="K20" s="486"/>
      <c r="L20" s="352"/>
      <c r="M20" s="352"/>
    </row>
    <row r="21" spans="1:13" thickBot="1">
      <c r="A21" s="111"/>
      <c r="B21" s="366" t="s">
        <v>18</v>
      </c>
      <c r="C21" s="398">
        <f>'2)Revenue'!AO14</f>
        <v>0</v>
      </c>
      <c r="D21" s="111"/>
      <c r="E21" s="380">
        <v>1.2</v>
      </c>
      <c r="F21" s="370">
        <f>'2)Revenue'!AB14</f>
        <v>0</v>
      </c>
      <c r="G21" s="111"/>
      <c r="H21" s="486"/>
      <c r="I21" s="486"/>
      <c r="J21" s="486"/>
      <c r="K21" s="486"/>
      <c r="L21" s="352"/>
      <c r="M21" s="352"/>
    </row>
    <row r="22" spans="1:13" ht="13.5" thickBot="1">
      <c r="A22" s="111"/>
      <c r="B22" s="182" t="s">
        <v>19</v>
      </c>
      <c r="C22" s="369">
        <f>SUM(C17:C21)</f>
        <v>0</v>
      </c>
      <c r="D22" s="111"/>
      <c r="E22" s="371" t="s">
        <v>20</v>
      </c>
      <c r="F22" s="371">
        <f>'2)Revenue'!AD14</f>
        <v>0</v>
      </c>
      <c r="G22" s="111"/>
      <c r="H22" s="486"/>
      <c r="I22" s="486"/>
      <c r="J22" s="486"/>
      <c r="K22" s="486"/>
      <c r="L22" s="352"/>
      <c r="M22" s="352"/>
    </row>
    <row r="23" spans="1:13">
      <c r="A23" s="111"/>
      <c r="B23" s="180"/>
      <c r="C23" s="183"/>
      <c r="D23" s="111"/>
      <c r="E23" s="184" t="s">
        <v>19</v>
      </c>
      <c r="F23" s="183">
        <f>SUM(F17:F22)</f>
        <v>0</v>
      </c>
      <c r="G23" s="111"/>
      <c r="H23" s="486"/>
      <c r="I23" s="486"/>
      <c r="J23" s="486"/>
      <c r="K23" s="486"/>
      <c r="L23" s="352"/>
      <c r="M23" s="352"/>
    </row>
    <row r="24" spans="1:13">
      <c r="A24" s="352"/>
      <c r="B24" s="178"/>
      <c r="C24" s="352"/>
      <c r="D24" s="352"/>
      <c r="E24" s="352"/>
      <c r="F24" s="352"/>
      <c r="G24" s="352"/>
      <c r="H24" s="352"/>
      <c r="I24" s="352"/>
      <c r="J24" s="352"/>
      <c r="K24" s="352"/>
      <c r="L24" s="352"/>
      <c r="M24" s="352"/>
    </row>
    <row r="25" spans="1:13" s="43" customFormat="1">
      <c r="A25" s="185"/>
      <c r="B25" s="186"/>
      <c r="C25" s="185"/>
      <c r="D25" s="187"/>
      <c r="E25" s="187"/>
      <c r="F25" s="185"/>
      <c r="G25" s="185"/>
      <c r="H25" s="185"/>
      <c r="I25" s="185"/>
      <c r="J25" s="185"/>
      <c r="K25" s="185"/>
      <c r="L25" s="185"/>
      <c r="M25" s="185"/>
    </row>
    <row r="26" spans="1:13" s="70" customFormat="1" ht="13.5" thickBot="1">
      <c r="A26" s="366"/>
      <c r="B26" s="295" t="s">
        <v>21</v>
      </c>
      <c r="C26" s="295"/>
      <c r="D26" s="381" t="s">
        <v>22</v>
      </c>
      <c r="E26" s="382" t="s">
        <v>23</v>
      </c>
      <c r="F26" s="295" t="s">
        <v>24</v>
      </c>
      <c r="G26" s="295"/>
      <c r="H26" s="295"/>
      <c r="I26" s="295"/>
      <c r="J26" s="366"/>
      <c r="K26" s="366"/>
      <c r="L26" s="366"/>
      <c r="M26" s="366"/>
    </row>
    <row r="27" spans="1:13" s="70" customFormat="1" ht="12.5">
      <c r="A27" s="366"/>
      <c r="B27" s="383" t="s">
        <v>25</v>
      </c>
      <c r="C27" s="366"/>
      <c r="D27" s="188">
        <f>'3)Operating Budget'!D5</f>
        <v>0</v>
      </c>
      <c r="E27" s="188" t="e">
        <f t="shared" ref="E27:E33" si="0">D27/Units</f>
        <v>#DIV/0!</v>
      </c>
      <c r="F27" s="384" t="s">
        <v>26</v>
      </c>
      <c r="G27" s="366"/>
      <c r="H27" s="385"/>
      <c r="I27" s="386">
        <f>'3)Operating Budget'!C8</f>
        <v>7.0000000000000007E-2</v>
      </c>
      <c r="J27" s="366"/>
      <c r="K27" s="366"/>
      <c r="L27" s="366"/>
      <c r="M27" s="366"/>
    </row>
    <row r="28" spans="1:13" s="70" customFormat="1" ht="12.5">
      <c r="A28" s="366"/>
      <c r="B28" s="383" t="s">
        <v>27</v>
      </c>
      <c r="C28" s="366"/>
      <c r="D28" s="347">
        <f>'3)Operating Budget'!D6</f>
        <v>0</v>
      </c>
      <c r="E28" s="188" t="e">
        <f t="shared" si="0"/>
        <v>#DIV/0!</v>
      </c>
      <c r="F28" s="384" t="s">
        <v>28</v>
      </c>
      <c r="G28" s="366"/>
      <c r="H28" s="385"/>
      <c r="I28" s="386">
        <f>'4)Operating Cash Flow'!D6</f>
        <v>0.02</v>
      </c>
      <c r="J28" s="366"/>
      <c r="K28" s="366"/>
      <c r="L28" s="366"/>
      <c r="M28" s="366"/>
    </row>
    <row r="29" spans="1:13" s="70" customFormat="1" ht="12.5">
      <c r="A29" s="366"/>
      <c r="B29" s="383" t="s">
        <v>29</v>
      </c>
      <c r="C29" s="366"/>
      <c r="D29" s="347">
        <f>'3)Operating Budget'!D8</f>
        <v>0</v>
      </c>
      <c r="E29" s="188" t="e">
        <f t="shared" si="0"/>
        <v>#DIV/0!</v>
      </c>
      <c r="F29" s="384" t="s">
        <v>30</v>
      </c>
      <c r="G29" s="189"/>
      <c r="H29" s="398"/>
      <c r="I29" s="386"/>
      <c r="J29" s="366"/>
      <c r="K29" s="366"/>
      <c r="L29" s="366"/>
      <c r="M29" s="366"/>
    </row>
    <row r="30" spans="1:13" s="70" customFormat="1" ht="12.5">
      <c r="A30" s="366"/>
      <c r="B30" s="383" t="s">
        <v>31</v>
      </c>
      <c r="C30" s="366"/>
      <c r="D30" s="347">
        <f>'3)Operating Budget'!D9</f>
        <v>0</v>
      </c>
      <c r="E30" s="188" t="e">
        <f t="shared" si="0"/>
        <v>#DIV/0!</v>
      </c>
      <c r="F30" s="387" t="s">
        <v>32</v>
      </c>
      <c r="G30" s="189"/>
      <c r="H30" s="386"/>
      <c r="I30" s="386">
        <f>'4)Operating Cash Flow'!D12</f>
        <v>0.03</v>
      </c>
      <c r="J30" s="366"/>
      <c r="K30" s="366"/>
      <c r="L30" s="366"/>
      <c r="M30" s="366"/>
    </row>
    <row r="31" spans="1:13" s="70" customFormat="1" ht="12.5">
      <c r="A31" s="366"/>
      <c r="B31" s="383" t="s">
        <v>33</v>
      </c>
      <c r="C31" s="366"/>
      <c r="D31" s="188">
        <f>'3)Operating Budget'!D51</f>
        <v>0</v>
      </c>
      <c r="E31" s="188" t="e">
        <f t="shared" si="0"/>
        <v>#DIV/0!</v>
      </c>
      <c r="F31" s="387" t="s">
        <v>34</v>
      </c>
      <c r="G31" s="189"/>
      <c r="H31" s="386"/>
      <c r="I31" s="386">
        <f>'4)Operating Cash Flow'!D13</f>
        <v>0.03</v>
      </c>
      <c r="J31" s="366"/>
      <c r="K31" s="366"/>
      <c r="L31" s="366"/>
      <c r="M31" s="366"/>
    </row>
    <row r="32" spans="1:13" s="70" customFormat="1" ht="12.5">
      <c r="A32" s="366"/>
      <c r="B32" s="383" t="s">
        <v>35</v>
      </c>
      <c r="C32" s="388"/>
      <c r="D32" s="188">
        <f>'3)Operating Budget'!D53</f>
        <v>0</v>
      </c>
      <c r="E32" s="188" t="e">
        <f t="shared" si="0"/>
        <v>#DIV/0!</v>
      </c>
      <c r="F32" s="387" t="s">
        <v>36</v>
      </c>
      <c r="G32" s="189"/>
      <c r="H32" s="386"/>
      <c r="I32" s="386">
        <f>'4)Operating Cash Flow'!D14</f>
        <v>0.03</v>
      </c>
      <c r="J32" s="366"/>
      <c r="K32" s="366"/>
      <c r="L32" s="366"/>
      <c r="M32" s="366"/>
    </row>
    <row r="33" spans="1:18" s="71" customFormat="1" ht="12.5">
      <c r="A33" s="189"/>
      <c r="B33" s="383" t="s">
        <v>37</v>
      </c>
      <c r="C33" s="366"/>
      <c r="D33" s="347">
        <f>'3)Operating Budget'!D61</f>
        <v>0</v>
      </c>
      <c r="E33" s="188" t="e">
        <f t="shared" si="0"/>
        <v>#DIV/0!</v>
      </c>
      <c r="F33" s="387" t="s">
        <v>38</v>
      </c>
      <c r="G33" s="189"/>
      <c r="H33" s="386"/>
      <c r="I33" s="386">
        <f>'4)Operating Cash Flow'!D15</f>
        <v>0.03</v>
      </c>
      <c r="J33" s="189"/>
      <c r="K33" s="189"/>
      <c r="L33" s="189"/>
      <c r="M33" s="189"/>
    </row>
    <row r="34" spans="1:18" s="71" customFormat="1">
      <c r="A34" s="189"/>
      <c r="B34" s="189"/>
      <c r="C34" s="72"/>
      <c r="D34" s="72"/>
      <c r="E34" s="347"/>
      <c r="F34" s="189"/>
      <c r="G34" s="189"/>
      <c r="H34" s="189"/>
      <c r="I34" s="189"/>
      <c r="J34" s="189"/>
      <c r="K34" s="189"/>
      <c r="L34" s="189"/>
      <c r="M34" s="189"/>
    </row>
    <row r="35" spans="1:18" s="71" customFormat="1" ht="13.5" thickBot="1">
      <c r="A35" s="189"/>
      <c r="B35" s="295" t="s">
        <v>39</v>
      </c>
      <c r="C35" s="295"/>
      <c r="D35" s="295"/>
      <c r="E35" s="295"/>
      <c r="F35" s="295"/>
      <c r="G35" s="295"/>
      <c r="H35" s="295"/>
      <c r="I35" s="295"/>
      <c r="J35" s="189"/>
      <c r="K35" s="189"/>
      <c r="L35" s="189"/>
      <c r="M35" s="189"/>
    </row>
    <row r="36" spans="1:18" s="70" customFormat="1" ht="12.5">
      <c r="A36" s="366"/>
      <c r="B36" s="479" t="s">
        <v>40</v>
      </c>
      <c r="C36" s="479"/>
      <c r="D36" s="389" t="str">
        <f>'4)Operating Cash Flow'!E23</f>
        <v>n/a</v>
      </c>
      <c r="E36" s="390" t="s">
        <v>41</v>
      </c>
      <c r="F36" s="366"/>
      <c r="G36" s="391"/>
      <c r="H36" s="391">
        <f>'4)Operating Cash Flow'!E25</f>
        <v>0</v>
      </c>
      <c r="I36" s="391" t="e">
        <f>H36/Units</f>
        <v>#DIV/0!</v>
      </c>
      <c r="J36" s="366"/>
      <c r="K36" s="366"/>
      <c r="L36" s="366"/>
      <c r="M36" s="366"/>
      <c r="N36" s="46"/>
      <c r="O36" s="46"/>
      <c r="P36" s="46"/>
      <c r="Q36" s="46"/>
      <c r="R36" s="46"/>
    </row>
    <row r="37" spans="1:18" s="71" customFormat="1" ht="12.5">
      <c r="A37" s="189"/>
      <c r="B37" s="479" t="s">
        <v>42</v>
      </c>
      <c r="C37" s="479"/>
      <c r="D37" s="389" t="str">
        <f>'4)Operating Cash Flow'!I23</f>
        <v>n/a</v>
      </c>
      <c r="E37" s="390" t="s">
        <v>43</v>
      </c>
      <c r="F37" s="189"/>
      <c r="G37" s="391"/>
      <c r="H37" s="391">
        <f>'4)Operating Cash Flow'!I25</f>
        <v>0</v>
      </c>
      <c r="I37" s="391" t="e">
        <f>H37/Units</f>
        <v>#DIV/0!</v>
      </c>
      <c r="J37" s="189"/>
      <c r="K37" s="189"/>
      <c r="L37" s="189"/>
      <c r="M37" s="189"/>
    </row>
    <row r="38" spans="1:18" s="71" customFormat="1" ht="12.5">
      <c r="A38" s="189"/>
      <c r="B38" s="479" t="s">
        <v>44</v>
      </c>
      <c r="C38" s="479"/>
      <c r="D38" s="389" t="str">
        <f>'4)Operating Cash Flow'!N23</f>
        <v>n/a</v>
      </c>
      <c r="E38" s="390" t="s">
        <v>45</v>
      </c>
      <c r="F38" s="189"/>
      <c r="G38" s="391"/>
      <c r="H38" s="391">
        <f>'4)Operating Cash Flow'!N25</f>
        <v>0</v>
      </c>
      <c r="I38" s="391" t="e">
        <f>H38/Units</f>
        <v>#DIV/0!</v>
      </c>
      <c r="J38" s="189"/>
      <c r="K38" s="189"/>
      <c r="L38" s="189"/>
      <c r="M38" s="189"/>
    </row>
    <row r="39" spans="1:18" s="71" customFormat="1" ht="12.5">
      <c r="A39" s="189"/>
      <c r="B39" s="479" t="s">
        <v>46</v>
      </c>
      <c r="C39" s="479"/>
      <c r="D39" s="389" t="str">
        <f>'4)Operating Cash Flow'!S23</f>
        <v>n/a</v>
      </c>
      <c r="E39" s="390" t="s">
        <v>47</v>
      </c>
      <c r="F39" s="189"/>
      <c r="G39" s="391"/>
      <c r="H39" s="391">
        <f>'4)Operating Cash Flow'!S25</f>
        <v>0</v>
      </c>
      <c r="I39" s="391" t="e">
        <f>H39/Units</f>
        <v>#DIV/0!</v>
      </c>
      <c r="J39" s="189"/>
      <c r="K39" s="189"/>
      <c r="L39" s="189"/>
      <c r="M39" s="189"/>
    </row>
    <row r="40" spans="1:18" s="71" customFormat="1" ht="12.5">
      <c r="A40" s="189"/>
      <c r="B40" s="392"/>
      <c r="C40" s="392"/>
      <c r="D40" s="389"/>
      <c r="E40" s="390"/>
      <c r="F40" s="189"/>
      <c r="G40" s="391"/>
      <c r="H40" s="391"/>
      <c r="I40" s="391"/>
      <c r="J40" s="189"/>
      <c r="K40" s="189"/>
      <c r="L40" s="189"/>
      <c r="M40" s="189"/>
    </row>
    <row r="41" spans="1:18" s="43" customFormat="1">
      <c r="A41" s="185"/>
      <c r="B41" s="297"/>
      <c r="C41" s="298"/>
      <c r="D41" s="298"/>
      <c r="E41" s="298"/>
      <c r="F41" s="298"/>
      <c r="G41" s="298"/>
      <c r="H41" s="481" t="s">
        <v>48</v>
      </c>
      <c r="I41" s="482"/>
      <c r="J41" s="482"/>
      <c r="K41" s="482"/>
      <c r="L41" s="482"/>
      <c r="M41" s="482"/>
      <c r="N41" s="482"/>
      <c r="O41" s="482"/>
    </row>
    <row r="42" spans="1:18" ht="56.25" customHeight="1" thickBot="1">
      <c r="A42" s="352"/>
      <c r="B42" s="299" t="s">
        <v>49</v>
      </c>
      <c r="C42" s="299"/>
      <c r="D42" s="299"/>
      <c r="E42" s="375" t="s">
        <v>19</v>
      </c>
      <c r="F42" s="375" t="s">
        <v>23</v>
      </c>
      <c r="G42" s="375" t="s">
        <v>50</v>
      </c>
      <c r="H42" s="296">
        <f>B57</f>
        <v>0</v>
      </c>
      <c r="I42" s="296">
        <f>B58</f>
        <v>0</v>
      </c>
      <c r="J42" s="296">
        <f>B59</f>
        <v>0</v>
      </c>
      <c r="K42" s="296">
        <f>B60</f>
        <v>0</v>
      </c>
      <c r="L42" s="296">
        <f>B61</f>
        <v>0</v>
      </c>
      <c r="M42" s="296">
        <f>B62</f>
        <v>0</v>
      </c>
      <c r="N42" s="302">
        <f>B70</f>
        <v>0</v>
      </c>
      <c r="O42" s="302">
        <f>B71</f>
        <v>0</v>
      </c>
      <c r="Q42" s="173"/>
      <c r="R42" s="173"/>
    </row>
    <row r="43" spans="1:18" ht="12.5">
      <c r="A43" s="352"/>
      <c r="B43" s="347" t="str">
        <f>'5)Development Budget'!B7</f>
        <v>Predevelopment &amp; Feasibility</v>
      </c>
      <c r="C43" s="188"/>
      <c r="D43" s="185"/>
      <c r="E43" s="188">
        <f>'5)Development Budget'!G17</f>
        <v>0</v>
      </c>
      <c r="F43" s="188" t="e">
        <f t="shared" ref="F43:F52" si="1">E43/Units</f>
        <v>#DIV/0!</v>
      </c>
      <c r="G43" s="192" t="e">
        <f t="shared" ref="G43:G51" si="2">E43/TDC</f>
        <v>#DIV/0!</v>
      </c>
      <c r="H43" s="303"/>
      <c r="I43" s="303"/>
      <c r="J43" s="303"/>
      <c r="K43" s="303"/>
      <c r="L43" s="303"/>
      <c r="M43" s="303"/>
      <c r="N43" s="303"/>
      <c r="O43" s="303"/>
      <c r="P43" s="294">
        <f>SUM(H43:O43)</f>
        <v>0</v>
      </c>
      <c r="Q43" s="1" t="str">
        <f>IF(P43&gt;E43+1,"Over",IF(P43&lt;E43-1,"Under","Balanced"))</f>
        <v>Balanced</v>
      </c>
      <c r="R43" s="312">
        <f>E43-(SUM(H43:O43))</f>
        <v>0</v>
      </c>
    </row>
    <row r="44" spans="1:18" ht="12.5">
      <c r="A44" s="352"/>
      <c r="B44" s="347" t="str">
        <f>'5)Development Budget'!B18</f>
        <v>Building &amp; Property Acquisition</v>
      </c>
      <c r="C44" s="188"/>
      <c r="D44" s="185"/>
      <c r="E44" s="188">
        <f>'5)Development Budget'!G22</f>
        <v>0</v>
      </c>
      <c r="F44" s="188" t="e">
        <f t="shared" si="1"/>
        <v>#DIV/0!</v>
      </c>
      <c r="G44" s="192" t="e">
        <f t="shared" si="2"/>
        <v>#DIV/0!</v>
      </c>
      <c r="H44" s="303"/>
      <c r="I44" s="303"/>
      <c r="J44" s="303"/>
      <c r="K44" s="303"/>
      <c r="L44" s="303"/>
      <c r="M44" s="303"/>
      <c r="N44" s="303"/>
      <c r="O44" s="303"/>
      <c r="P44" s="294">
        <f t="shared" ref="P44:P51" si="3">SUM(H44:O44)</f>
        <v>0</v>
      </c>
      <c r="Q44" s="1" t="str">
        <f t="shared" ref="Q44:Q51" si="4">IF(P44&gt;E44+1,"Over",IF(P44&lt;E44-1,"Under","Balanced"))</f>
        <v>Balanced</v>
      </c>
      <c r="R44" s="312">
        <f t="shared" ref="R44:R51" si="5">E44-(SUM(H44:O44))</f>
        <v>0</v>
      </c>
    </row>
    <row r="45" spans="1:18" ht="12.5">
      <c r="A45" s="352"/>
      <c r="B45" s="347" t="str">
        <f>'5)Development Budget'!B23</f>
        <v>Construction Costs</v>
      </c>
      <c r="C45" s="188"/>
      <c r="D45" s="185"/>
      <c r="E45" s="188">
        <f>'5)Development Budget'!G31</f>
        <v>0</v>
      </c>
      <c r="F45" s="188" t="e">
        <f t="shared" si="1"/>
        <v>#DIV/0!</v>
      </c>
      <c r="G45" s="192" t="e">
        <f t="shared" si="2"/>
        <v>#DIV/0!</v>
      </c>
      <c r="H45" s="303"/>
      <c r="I45" s="303"/>
      <c r="J45" s="303"/>
      <c r="K45" s="303"/>
      <c r="L45" s="303"/>
      <c r="M45" s="303"/>
      <c r="N45" s="303"/>
      <c r="O45" s="303"/>
      <c r="P45" s="294">
        <f t="shared" si="3"/>
        <v>0</v>
      </c>
      <c r="Q45" s="1" t="str">
        <f t="shared" si="4"/>
        <v>Balanced</v>
      </c>
      <c r="R45" s="312">
        <f t="shared" si="5"/>
        <v>0</v>
      </c>
    </row>
    <row r="46" spans="1:18" ht="12.5">
      <c r="A46" s="352"/>
      <c r="B46" s="347" t="str">
        <f>'5)Development Budget'!B32</f>
        <v>Professional Services</v>
      </c>
      <c r="C46" s="188"/>
      <c r="D46" s="185"/>
      <c r="E46" s="188">
        <f>'5)Development Budget'!G37</f>
        <v>0</v>
      </c>
      <c r="F46" s="188" t="e">
        <f t="shared" si="1"/>
        <v>#DIV/0!</v>
      </c>
      <c r="G46" s="192" t="e">
        <f t="shared" si="2"/>
        <v>#DIV/0!</v>
      </c>
      <c r="H46" s="303"/>
      <c r="I46" s="303"/>
      <c r="J46" s="303"/>
      <c r="K46" s="303"/>
      <c r="L46" s="303"/>
      <c r="M46" s="303"/>
      <c r="N46" s="303"/>
      <c r="O46" s="303"/>
      <c r="P46" s="294">
        <f t="shared" si="3"/>
        <v>0</v>
      </c>
      <c r="Q46" s="1" t="str">
        <f t="shared" si="4"/>
        <v>Balanced</v>
      </c>
      <c r="R46" s="312">
        <f t="shared" si="5"/>
        <v>0</v>
      </c>
    </row>
    <row r="47" spans="1:18" ht="12.5">
      <c r="A47" s="352"/>
      <c r="B47" s="347" t="str">
        <f>'5)Development Budget'!B38</f>
        <v>Carrying &amp; Construction Financing Costs</v>
      </c>
      <c r="C47" s="188"/>
      <c r="D47" s="185"/>
      <c r="E47" s="188">
        <f>'5)Development Budget'!G45</f>
        <v>0</v>
      </c>
      <c r="F47" s="188" t="e">
        <f t="shared" si="1"/>
        <v>#DIV/0!</v>
      </c>
      <c r="G47" s="192" t="e">
        <f t="shared" si="2"/>
        <v>#DIV/0!</v>
      </c>
      <c r="H47" s="303"/>
      <c r="I47" s="303"/>
      <c r="J47" s="303"/>
      <c r="K47" s="303"/>
      <c r="L47" s="303"/>
      <c r="M47" s="303"/>
      <c r="N47" s="303"/>
      <c r="O47" s="303"/>
      <c r="P47" s="294">
        <f t="shared" si="3"/>
        <v>0</v>
      </c>
      <c r="Q47" s="1" t="str">
        <f t="shared" si="4"/>
        <v>Balanced</v>
      </c>
      <c r="R47" s="312">
        <f t="shared" si="5"/>
        <v>0</v>
      </c>
    </row>
    <row r="48" spans="1:18" ht="12.5">
      <c r="A48" s="352"/>
      <c r="B48" s="347" t="str">
        <f>'5)Development Budget'!B46</f>
        <v>Permanent Financing &amp; Syndication</v>
      </c>
      <c r="C48" s="188"/>
      <c r="D48" s="185"/>
      <c r="E48" s="188">
        <f>'5)Development Budget'!G52</f>
        <v>0</v>
      </c>
      <c r="F48" s="188" t="e">
        <f t="shared" si="1"/>
        <v>#DIV/0!</v>
      </c>
      <c r="G48" s="192" t="e">
        <f t="shared" si="2"/>
        <v>#DIV/0!</v>
      </c>
      <c r="H48" s="303"/>
      <c r="I48" s="303"/>
      <c r="J48" s="303"/>
      <c r="K48" s="303"/>
      <c r="L48" s="303"/>
      <c r="M48" s="303"/>
      <c r="N48" s="303"/>
      <c r="O48" s="303"/>
      <c r="P48" s="294">
        <f t="shared" si="3"/>
        <v>0</v>
      </c>
      <c r="Q48" s="1" t="str">
        <f t="shared" si="4"/>
        <v>Balanced</v>
      </c>
      <c r="R48" s="312">
        <f t="shared" si="5"/>
        <v>0</v>
      </c>
    </row>
    <row r="49" spans="1:18" ht="12.5">
      <c r="A49" s="352"/>
      <c r="B49" s="347" t="str">
        <f>'5)Development Budget'!B53</f>
        <v>Reserves</v>
      </c>
      <c r="C49" s="188"/>
      <c r="D49" s="185"/>
      <c r="E49" s="188">
        <f>'5)Development Budget'!G59</f>
        <v>0</v>
      </c>
      <c r="F49" s="188" t="e">
        <f t="shared" si="1"/>
        <v>#DIV/0!</v>
      </c>
      <c r="G49" s="192" t="e">
        <f t="shared" si="2"/>
        <v>#DIV/0!</v>
      </c>
      <c r="H49" s="303"/>
      <c r="I49" s="303"/>
      <c r="J49" s="303"/>
      <c r="K49" s="303"/>
      <c r="L49" s="303"/>
      <c r="M49" s="303"/>
      <c r="N49" s="303"/>
      <c r="O49" s="303"/>
      <c r="P49" s="294">
        <f t="shared" si="3"/>
        <v>0</v>
      </c>
      <c r="Q49" s="1" t="str">
        <f t="shared" si="4"/>
        <v>Balanced</v>
      </c>
      <c r="R49" s="312">
        <f t="shared" si="5"/>
        <v>0</v>
      </c>
    </row>
    <row r="50" spans="1:18" ht="12.5">
      <c r="A50" s="352"/>
      <c r="B50" s="347" t="str">
        <f>'5)Development Budget'!B61</f>
        <v>Construction &amp; Bridge Loan Interest</v>
      </c>
      <c r="C50" s="188"/>
      <c r="D50" s="185"/>
      <c r="E50" s="188">
        <f>'5)Development Budget'!G61</f>
        <v>0</v>
      </c>
      <c r="F50" s="188" t="e">
        <f t="shared" si="1"/>
        <v>#DIV/0!</v>
      </c>
      <c r="G50" s="192" t="e">
        <f t="shared" si="2"/>
        <v>#DIV/0!</v>
      </c>
      <c r="H50" s="303"/>
      <c r="I50" s="303"/>
      <c r="J50" s="303"/>
      <c r="K50" s="303"/>
      <c r="L50" s="303"/>
      <c r="M50" s="303"/>
      <c r="N50" s="303"/>
      <c r="O50" s="303"/>
      <c r="P50" s="294">
        <f t="shared" si="3"/>
        <v>0</v>
      </c>
      <c r="Q50" s="1" t="str">
        <f t="shared" si="4"/>
        <v>Balanced</v>
      </c>
      <c r="R50" s="312">
        <f t="shared" si="5"/>
        <v>0</v>
      </c>
    </row>
    <row r="51" spans="1:18" ht="12.5">
      <c r="A51" s="352"/>
      <c r="B51" s="393" t="str">
        <f>'5)Development Budget'!B64</f>
        <v>Developer Fee</v>
      </c>
      <c r="C51" s="193"/>
      <c r="D51" s="194"/>
      <c r="E51" s="193">
        <f>'5)Development Budget'!G64</f>
        <v>0</v>
      </c>
      <c r="F51" s="193" t="e">
        <f t="shared" si="1"/>
        <v>#DIV/0!</v>
      </c>
      <c r="G51" s="195" t="e">
        <f t="shared" si="2"/>
        <v>#DIV/0!</v>
      </c>
      <c r="H51" s="303"/>
      <c r="I51" s="303"/>
      <c r="J51" s="303"/>
      <c r="K51" s="303"/>
      <c r="L51" s="303"/>
      <c r="M51" s="303"/>
      <c r="N51" s="303"/>
      <c r="O51" s="303"/>
      <c r="P51" s="294">
        <f t="shared" si="3"/>
        <v>0</v>
      </c>
      <c r="Q51" s="1" t="str">
        <f t="shared" si="4"/>
        <v>Balanced</v>
      </c>
      <c r="R51" s="312">
        <f t="shared" si="5"/>
        <v>0</v>
      </c>
    </row>
    <row r="52" spans="1:18">
      <c r="A52" s="352"/>
      <c r="B52" s="92" t="s">
        <v>51</v>
      </c>
      <c r="C52" s="352"/>
      <c r="D52" s="352"/>
      <c r="E52" s="92">
        <f>TDC</f>
        <v>0</v>
      </c>
      <c r="F52" s="92" t="e">
        <f t="shared" si="1"/>
        <v>#DIV/0!</v>
      </c>
      <c r="G52" s="196" t="e">
        <f>SUM(G43:G51)</f>
        <v>#DIV/0!</v>
      </c>
      <c r="H52" s="394">
        <f>SUM(H43:H51)</f>
        <v>0</v>
      </c>
      <c r="I52" s="141">
        <f t="shared" ref="I52:O52" si="6">SUM(I43:I51)</f>
        <v>0</v>
      </c>
      <c r="J52" s="141">
        <f t="shared" si="6"/>
        <v>0</v>
      </c>
      <c r="K52" s="141">
        <f t="shared" si="6"/>
        <v>0</v>
      </c>
      <c r="L52" s="141">
        <f t="shared" si="6"/>
        <v>0</v>
      </c>
      <c r="M52" s="141">
        <f t="shared" si="6"/>
        <v>0</v>
      </c>
      <c r="N52" s="294">
        <f t="shared" si="6"/>
        <v>0</v>
      </c>
      <c r="O52" s="294">
        <f t="shared" si="6"/>
        <v>0</v>
      </c>
      <c r="P52" s="294"/>
      <c r="Q52" s="173"/>
      <c r="R52" s="173"/>
    </row>
    <row r="53" spans="1:18" s="173" customFormat="1">
      <c r="A53" s="352"/>
      <c r="B53" s="92"/>
      <c r="C53" s="352"/>
      <c r="D53" s="352"/>
      <c r="E53" s="92"/>
      <c r="F53" s="92"/>
      <c r="G53" s="196"/>
      <c r="H53" s="395" t="b">
        <f>H52=E57</f>
        <v>1</v>
      </c>
      <c r="I53" s="352" t="b">
        <f>I52=E58</f>
        <v>1</v>
      </c>
      <c r="J53" s="352" t="b">
        <f>J52=E59</f>
        <v>1</v>
      </c>
      <c r="K53" s="352" t="b">
        <f>K52=E60</f>
        <v>1</v>
      </c>
      <c r="L53" s="352" t="b">
        <f>L52=E61</f>
        <v>1</v>
      </c>
      <c r="M53" s="352" t="b">
        <f>M52=E62</f>
        <v>1</v>
      </c>
      <c r="N53" s="173" t="b">
        <f>N52=E70-E81</f>
        <v>1</v>
      </c>
      <c r="O53" s="173" t="b">
        <f>O52=E71</f>
        <v>1</v>
      </c>
    </row>
    <row r="54" spans="1:18" s="173" customFormat="1">
      <c r="A54" s="352"/>
      <c r="B54" s="92"/>
      <c r="C54" s="352"/>
      <c r="D54" s="352"/>
      <c r="E54" s="92" t="b">
        <f>SUM(E43:E51)=TDC</f>
        <v>1</v>
      </c>
      <c r="F54" s="92"/>
      <c r="G54" s="196"/>
      <c r="H54" s="395"/>
      <c r="I54" s="352"/>
      <c r="J54" s="352"/>
      <c r="K54" s="352"/>
      <c r="L54" s="352"/>
      <c r="M54" s="352"/>
    </row>
    <row r="55" spans="1:18">
      <c r="A55" s="352"/>
      <c r="B55" s="92"/>
      <c r="C55" s="352"/>
      <c r="D55" s="352"/>
      <c r="E55" s="352"/>
      <c r="F55" s="92"/>
      <c r="G55" s="196"/>
      <c r="H55" s="352"/>
      <c r="I55" s="352"/>
      <c r="J55" s="352"/>
      <c r="K55" s="352"/>
      <c r="L55" s="352"/>
      <c r="M55" s="352"/>
      <c r="N55" s="173"/>
      <c r="O55" s="173"/>
      <c r="Q55" s="173"/>
      <c r="R55" s="173"/>
    </row>
    <row r="56" spans="1:18" ht="13.5" thickBot="1">
      <c r="A56" s="352"/>
      <c r="B56" s="197" t="s">
        <v>52</v>
      </c>
      <c r="C56" s="190"/>
      <c r="D56" s="190"/>
      <c r="E56" s="292" t="s">
        <v>19</v>
      </c>
      <c r="F56" s="292" t="s">
        <v>23</v>
      </c>
      <c r="G56" s="293" t="s">
        <v>50</v>
      </c>
      <c r="H56" s="352"/>
      <c r="I56" s="352"/>
      <c r="J56" s="352"/>
      <c r="K56" s="352"/>
      <c r="L56" s="352"/>
      <c r="M56" s="352"/>
      <c r="N56" s="173"/>
      <c r="O56" s="173"/>
      <c r="Q56" s="173"/>
      <c r="R56" s="173"/>
    </row>
    <row r="57" spans="1:18">
      <c r="A57" s="352"/>
      <c r="B57" s="480"/>
      <c r="C57" s="480"/>
      <c r="D57" s="480"/>
      <c r="E57" s="168"/>
      <c r="F57" s="188" t="e">
        <f t="shared" ref="F57:F63" si="7">E57/Units</f>
        <v>#DIV/0!</v>
      </c>
      <c r="G57" s="192" t="e">
        <f t="shared" ref="G57:G63" si="8">E57/TDC</f>
        <v>#DIV/0!</v>
      </c>
      <c r="H57" s="396"/>
      <c r="I57" s="352"/>
      <c r="J57" s="352"/>
      <c r="K57" s="352"/>
      <c r="L57" s="352"/>
      <c r="M57" s="352"/>
      <c r="N57" s="173"/>
      <c r="O57" s="173"/>
      <c r="Q57" s="173"/>
      <c r="R57" s="173"/>
    </row>
    <row r="58" spans="1:18" ht="12.5">
      <c r="A58" s="352"/>
      <c r="B58" s="478"/>
      <c r="C58" s="478"/>
      <c r="D58" s="478"/>
      <c r="E58" s="143"/>
      <c r="F58" s="188" t="e">
        <f t="shared" si="7"/>
        <v>#DIV/0!</v>
      </c>
      <c r="G58" s="192" t="e">
        <f t="shared" si="8"/>
        <v>#DIV/0!</v>
      </c>
      <c r="H58" s="352"/>
      <c r="I58" s="352"/>
      <c r="J58" s="352"/>
      <c r="K58" s="352"/>
      <c r="L58" s="352"/>
      <c r="M58" s="352"/>
      <c r="N58" s="173"/>
      <c r="O58" s="173"/>
      <c r="Q58" s="173"/>
      <c r="R58" s="173"/>
    </row>
    <row r="59" spans="1:18" ht="12.5">
      <c r="A59" s="352"/>
      <c r="B59" s="478"/>
      <c r="C59" s="478"/>
      <c r="D59" s="478"/>
      <c r="E59" s="143"/>
      <c r="F59" s="188" t="e">
        <f t="shared" si="7"/>
        <v>#DIV/0!</v>
      </c>
      <c r="G59" s="192" t="e">
        <f t="shared" si="8"/>
        <v>#DIV/0!</v>
      </c>
      <c r="H59" s="352"/>
      <c r="I59" s="352"/>
      <c r="J59" s="352"/>
      <c r="K59" s="352"/>
      <c r="L59" s="352"/>
      <c r="M59" s="352"/>
      <c r="N59" s="173"/>
      <c r="O59" s="173"/>
      <c r="Q59" s="173"/>
      <c r="R59" s="173"/>
    </row>
    <row r="60" spans="1:18" ht="12.5">
      <c r="A60" s="352"/>
      <c r="B60" s="478"/>
      <c r="C60" s="478"/>
      <c r="D60" s="478"/>
      <c r="E60" s="143"/>
      <c r="F60" s="188" t="e">
        <f t="shared" si="7"/>
        <v>#DIV/0!</v>
      </c>
      <c r="G60" s="192" t="e">
        <f t="shared" si="8"/>
        <v>#DIV/0!</v>
      </c>
      <c r="H60" s="352"/>
      <c r="I60" s="352"/>
      <c r="J60" s="352"/>
      <c r="K60" s="352"/>
      <c r="L60" s="352"/>
      <c r="M60" s="352"/>
      <c r="N60" s="173"/>
      <c r="O60" s="173"/>
      <c r="Q60" s="173"/>
      <c r="R60" s="173"/>
    </row>
    <row r="61" spans="1:18" ht="12.5">
      <c r="A61" s="352"/>
      <c r="B61" s="478"/>
      <c r="C61" s="478"/>
      <c r="D61" s="478"/>
      <c r="E61" s="143"/>
      <c r="F61" s="188" t="e">
        <f t="shared" si="7"/>
        <v>#DIV/0!</v>
      </c>
      <c r="G61" s="192" t="e">
        <f t="shared" si="8"/>
        <v>#DIV/0!</v>
      </c>
      <c r="H61" s="352"/>
      <c r="I61" s="352"/>
      <c r="J61" s="352"/>
      <c r="K61" s="352"/>
      <c r="L61" s="352"/>
      <c r="M61" s="352"/>
      <c r="N61" s="173"/>
      <c r="O61" s="173"/>
      <c r="Q61" s="173"/>
      <c r="R61" s="173"/>
    </row>
    <row r="62" spans="1:18" ht="12.5">
      <c r="A62" s="352"/>
      <c r="B62" s="478"/>
      <c r="C62" s="478"/>
      <c r="D62" s="478"/>
      <c r="E62" s="143"/>
      <c r="F62" s="188" t="e">
        <f t="shared" si="7"/>
        <v>#DIV/0!</v>
      </c>
      <c r="G62" s="192" t="e">
        <f t="shared" si="8"/>
        <v>#DIV/0!</v>
      </c>
      <c r="H62" s="352"/>
      <c r="I62" s="352"/>
      <c r="J62" s="352"/>
      <c r="K62" s="352"/>
      <c r="L62" s="352"/>
      <c r="M62" s="352"/>
      <c r="N62" s="173"/>
      <c r="O62" s="173"/>
      <c r="Q62" s="173"/>
      <c r="R62" s="173"/>
    </row>
    <row r="63" spans="1:18">
      <c r="A63" s="352"/>
      <c r="B63" s="92" t="s">
        <v>53</v>
      </c>
      <c r="C63" s="352"/>
      <c r="D63" s="352"/>
      <c r="E63" s="92">
        <f>SUM(E57:E62)</f>
        <v>0</v>
      </c>
      <c r="F63" s="198" t="e">
        <f t="shared" si="7"/>
        <v>#DIV/0!</v>
      </c>
      <c r="G63" s="199" t="e">
        <f t="shared" si="8"/>
        <v>#DIV/0!</v>
      </c>
      <c r="H63" s="200"/>
      <c r="I63" s="352"/>
      <c r="J63" s="352"/>
      <c r="K63" s="352"/>
      <c r="L63" s="352"/>
      <c r="M63" s="352"/>
      <c r="N63" s="173"/>
      <c r="O63" s="173"/>
      <c r="Q63" s="173"/>
      <c r="R63" s="173"/>
    </row>
    <row r="64" spans="1:18" ht="13.5" thickBot="1">
      <c r="A64" s="352"/>
      <c r="B64" s="197"/>
      <c r="C64" s="191"/>
      <c r="D64" s="191"/>
      <c r="E64" s="191"/>
      <c r="F64" s="201"/>
      <c r="G64" s="202"/>
      <c r="H64" s="352"/>
      <c r="I64" s="352"/>
      <c r="J64" s="352"/>
      <c r="K64" s="352"/>
      <c r="L64" s="352"/>
      <c r="M64" s="352"/>
      <c r="N64" s="173"/>
      <c r="O64" s="173"/>
      <c r="Q64" s="173"/>
      <c r="R64" s="173"/>
    </row>
    <row r="65" spans="1:13" ht="13.5" thickBot="1">
      <c r="A65" s="352"/>
      <c r="B65" s="197" t="s">
        <v>54</v>
      </c>
      <c r="C65" s="191"/>
      <c r="D65" s="191"/>
      <c r="E65" s="197">
        <f>E52-E63</f>
        <v>0</v>
      </c>
      <c r="F65" s="197" t="e">
        <f>E65/Units</f>
        <v>#DIV/0!</v>
      </c>
      <c r="G65" s="203" t="e">
        <f>E65/TDC</f>
        <v>#DIV/0!</v>
      </c>
      <c r="H65" s="352"/>
      <c r="I65" s="352"/>
      <c r="J65" s="352"/>
      <c r="K65" s="352"/>
      <c r="L65" s="352"/>
      <c r="M65" s="352"/>
    </row>
    <row r="66" spans="1:13">
      <c r="A66" s="352"/>
      <c r="B66" s="92"/>
      <c r="C66" s="352"/>
      <c r="D66" s="352"/>
      <c r="E66" s="352"/>
      <c r="F66" s="352"/>
      <c r="G66" s="352"/>
      <c r="H66" s="352"/>
      <c r="I66" s="352"/>
      <c r="J66" s="352"/>
      <c r="K66" s="352"/>
      <c r="L66" s="352"/>
      <c r="M66" s="352"/>
    </row>
    <row r="67" spans="1:13">
      <c r="A67" s="352"/>
      <c r="B67" s="178" t="s">
        <v>55</v>
      </c>
      <c r="C67" s="352"/>
      <c r="D67" s="352"/>
      <c r="E67" s="352"/>
      <c r="F67" s="352"/>
      <c r="G67" s="352"/>
      <c r="H67" s="352"/>
      <c r="I67" s="352"/>
      <c r="J67" s="352"/>
      <c r="K67" s="352"/>
      <c r="L67" s="352"/>
      <c r="M67" s="352"/>
    </row>
    <row r="68" spans="1:13">
      <c r="A68" s="352"/>
      <c r="B68" s="178"/>
      <c r="C68" s="352"/>
      <c r="D68" s="352"/>
      <c r="E68" s="352"/>
      <c r="F68" s="365"/>
      <c r="G68" s="365"/>
      <c r="H68" s="352"/>
      <c r="I68" s="352"/>
      <c r="J68" s="352"/>
      <c r="K68" s="352"/>
      <c r="L68" s="352"/>
      <c r="M68" s="352"/>
    </row>
    <row r="69" spans="1:13">
      <c r="A69" s="352"/>
      <c r="B69" s="178" t="s">
        <v>56</v>
      </c>
      <c r="C69" s="352"/>
      <c r="D69" s="352"/>
      <c r="E69" s="218" t="s">
        <v>19</v>
      </c>
      <c r="F69" s="218" t="s">
        <v>23</v>
      </c>
      <c r="G69" s="218" t="s">
        <v>50</v>
      </c>
      <c r="H69" s="352"/>
      <c r="I69" s="352"/>
      <c r="J69" s="352"/>
      <c r="K69" s="352"/>
      <c r="L69" s="352"/>
      <c r="M69" s="352"/>
    </row>
    <row r="70" spans="1:13" ht="12.5">
      <c r="A70" s="73"/>
      <c r="B70" s="477"/>
      <c r="C70" s="477"/>
      <c r="D70" s="477"/>
      <c r="E70" s="303"/>
      <c r="F70" s="141" t="e">
        <f>E70/Units</f>
        <v>#DIV/0!</v>
      </c>
      <c r="G70" s="311" t="e">
        <f t="shared" ref="G70:G71" si="9">E70/TDC</f>
        <v>#DIV/0!</v>
      </c>
      <c r="H70" s="73"/>
      <c r="I70" s="73"/>
      <c r="J70" s="73"/>
      <c r="K70" s="73"/>
      <c r="L70" s="73"/>
      <c r="M70" s="173"/>
    </row>
    <row r="71" spans="1:13" ht="12.5">
      <c r="A71" s="173"/>
      <c r="B71" s="477"/>
      <c r="C71" s="477"/>
      <c r="D71" s="477"/>
      <c r="E71" s="303"/>
      <c r="F71" s="313" t="e">
        <f>E71/Units</f>
        <v>#DIV/0!</v>
      </c>
      <c r="G71" s="314" t="e">
        <f t="shared" si="9"/>
        <v>#DIV/0!</v>
      </c>
      <c r="H71" s="173"/>
      <c r="I71" s="173"/>
      <c r="J71" s="173"/>
      <c r="K71" s="173"/>
      <c r="L71" s="173"/>
      <c r="M71" s="173"/>
    </row>
    <row r="72" spans="1:13" s="173" customFormat="1">
      <c r="B72" s="47" t="s">
        <v>57</v>
      </c>
      <c r="C72" s="46"/>
      <c r="D72" s="46"/>
      <c r="E72" s="92">
        <f>E63+E70+E71</f>
        <v>0</v>
      </c>
      <c r="F72" s="198" t="e">
        <f>E72/Units</f>
        <v>#DIV/0!</v>
      </c>
      <c r="G72" s="199" t="e">
        <f>E72/TDC</f>
        <v>#DIV/0!</v>
      </c>
    </row>
    <row r="73" spans="1:13" s="173" customFormat="1" thickBot="1">
      <c r="B73" s="46"/>
      <c r="C73" s="46"/>
      <c r="D73" s="46"/>
      <c r="E73" s="307"/>
      <c r="F73" s="294"/>
      <c r="G73" s="294"/>
    </row>
    <row r="74" spans="1:13" s="173" customFormat="1" ht="13.5" thickBot="1">
      <c r="B74" s="308" t="s">
        <v>58</v>
      </c>
      <c r="C74" s="309"/>
      <c r="D74" s="309"/>
      <c r="E74" s="254">
        <f>E72-E52</f>
        <v>0</v>
      </c>
      <c r="F74" s="254" t="e">
        <f>E74/Units</f>
        <v>#DIV/0!</v>
      </c>
      <c r="G74" s="310" t="e">
        <f>E74/TDC</f>
        <v>#DIV/0!</v>
      </c>
    </row>
    <row r="76" spans="1:13">
      <c r="A76" s="173"/>
      <c r="B76" s="2" t="s">
        <v>59</v>
      </c>
      <c r="C76" s="173"/>
      <c r="D76" s="173"/>
      <c r="E76" s="4" t="s">
        <v>19</v>
      </c>
      <c r="F76" s="4" t="s">
        <v>23</v>
      </c>
      <c r="G76" s="4" t="s">
        <v>50</v>
      </c>
      <c r="H76" s="173"/>
      <c r="I76" s="173"/>
      <c r="J76" s="173"/>
      <c r="K76" s="173"/>
      <c r="L76" s="173"/>
      <c r="M76" s="173"/>
    </row>
    <row r="77" spans="1:13" ht="12.5">
      <c r="A77" s="173"/>
      <c r="B77" s="477"/>
      <c r="C77" s="477"/>
      <c r="D77" s="477"/>
      <c r="E77" s="303"/>
      <c r="F77" s="141" t="e">
        <f>E77/Units</f>
        <v>#DIV/0!</v>
      </c>
      <c r="G77" s="311" t="e">
        <f t="shared" ref="G77:G78" si="10">E77/TDC</f>
        <v>#DIV/0!</v>
      </c>
      <c r="H77" s="173"/>
      <c r="I77" s="173"/>
      <c r="J77" s="173"/>
      <c r="K77" s="173"/>
      <c r="L77" s="173"/>
      <c r="M77" s="173"/>
    </row>
    <row r="78" spans="1:13" ht="12.5">
      <c r="A78" s="173"/>
      <c r="B78" s="477"/>
      <c r="C78" s="477"/>
      <c r="D78" s="477"/>
      <c r="E78" s="303"/>
      <c r="F78" s="313" t="e">
        <f>E78/Units</f>
        <v>#DIV/0!</v>
      </c>
      <c r="G78" s="314" t="e">
        <f t="shared" si="10"/>
        <v>#DIV/0!</v>
      </c>
      <c r="H78" s="173"/>
      <c r="I78" s="173"/>
      <c r="J78" s="173"/>
      <c r="K78" s="173"/>
      <c r="L78" s="173"/>
      <c r="M78" s="173"/>
    </row>
    <row r="79" spans="1:13" s="173" customFormat="1">
      <c r="B79" s="186" t="s">
        <v>60</v>
      </c>
      <c r="C79" s="366"/>
      <c r="D79" s="366"/>
      <c r="E79" s="315">
        <f>SUM(E77:E78)</f>
        <v>0</v>
      </c>
      <c r="F79" s="291"/>
      <c r="G79" s="316"/>
    </row>
    <row r="80" spans="1:13">
      <c r="A80" s="173"/>
      <c r="B80" s="178"/>
      <c r="C80" s="352"/>
      <c r="D80" s="352"/>
      <c r="E80" s="352"/>
      <c r="F80" s="352"/>
      <c r="G80" s="352"/>
      <c r="H80" s="173"/>
      <c r="I80" s="173"/>
      <c r="J80" s="173"/>
      <c r="K80" s="173"/>
      <c r="L80" s="173"/>
      <c r="M80" s="173"/>
    </row>
    <row r="81" spans="2:7" ht="12.5">
      <c r="B81" s="365" t="s">
        <v>61</v>
      </c>
      <c r="C81" s="352"/>
      <c r="D81" s="352"/>
      <c r="E81" s="74">
        <f>'7)Construction Cash Flow'!AR37</f>
        <v>0</v>
      </c>
      <c r="F81" s="352"/>
      <c r="G81" s="352"/>
    </row>
    <row r="82" spans="2:7">
      <c r="B82" s="178"/>
      <c r="C82" s="352"/>
      <c r="D82" s="352"/>
      <c r="E82" s="352"/>
      <c r="F82" s="352"/>
      <c r="G82" s="352"/>
    </row>
    <row r="83" spans="2:7">
      <c r="B83" s="178" t="s">
        <v>62</v>
      </c>
      <c r="C83" s="352"/>
      <c r="D83" s="352"/>
      <c r="E83" s="74">
        <f>E70+E71</f>
        <v>0</v>
      </c>
      <c r="F83" s="219" t="str">
        <f>IF(E70&gt;E83+1,"Over",IF(E77&lt;E83-1,"Under","Balanced"))</f>
        <v>Balanced</v>
      </c>
      <c r="G83" s="352"/>
    </row>
  </sheetData>
  <sheetProtection sheet="1" selectLockedCells="1"/>
  <mergeCells count="31">
    <mergeCell ref="B1:K2"/>
    <mergeCell ref="C5:E5"/>
    <mergeCell ref="C6:E6"/>
    <mergeCell ref="C7:E7"/>
    <mergeCell ref="C8:E8"/>
    <mergeCell ref="G3:J3"/>
    <mergeCell ref="G4:J4"/>
    <mergeCell ref="G5:J5"/>
    <mergeCell ref="G6:J6"/>
    <mergeCell ref="G7:J7"/>
    <mergeCell ref="G8:J8"/>
    <mergeCell ref="B36:C36"/>
    <mergeCell ref="B37:C37"/>
    <mergeCell ref="B38:C38"/>
    <mergeCell ref="G9:J11"/>
    <mergeCell ref="B16:C16"/>
    <mergeCell ref="E16:F16"/>
    <mergeCell ref="H13:K23"/>
    <mergeCell ref="K9:K11"/>
    <mergeCell ref="B39:C39"/>
    <mergeCell ref="B57:D57"/>
    <mergeCell ref="H41:O41"/>
    <mergeCell ref="B70:D70"/>
    <mergeCell ref="B71:D71"/>
    <mergeCell ref="B59:D59"/>
    <mergeCell ref="B58:D58"/>
    <mergeCell ref="B77:D77"/>
    <mergeCell ref="B78:D78"/>
    <mergeCell ref="B60:D60"/>
    <mergeCell ref="B61:D61"/>
    <mergeCell ref="B62:D62"/>
  </mergeCells>
  <phoneticPr fontId="3" type="noConversion"/>
  <printOptions horizontalCentered="1"/>
  <pageMargins left="0.5" right="0.5" top="0.5" bottom="0.5" header="0.5" footer="0.5"/>
  <pageSetup paperSize="3" scale="62" orientation="portrait" r:id="rId1"/>
  <headerFooter alignWithMargins="0">
    <oddFooter>&amp;L&amp;F&amp;C&amp;A&amp;RStableCommunities.org
CapitalAccessInc.com</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120"/>
  <sheetViews>
    <sheetView showGridLines="0" zoomScaleNormal="100" workbookViewId="0">
      <pane xSplit="1" ySplit="3" topLeftCell="B4" activePane="bottomRight" state="frozen"/>
      <selection pane="topRight" activeCell="B1" sqref="B1"/>
      <selection pane="bottomLeft" activeCell="A4" sqref="A4"/>
      <selection pane="bottomRight" activeCell="C4" sqref="C4"/>
    </sheetView>
  </sheetViews>
  <sheetFormatPr defaultColWidth="9.1796875" defaultRowHeight="12.5"/>
  <cols>
    <col min="1" max="1" width="5.26953125" style="36" hidden="1" customWidth="1"/>
    <col min="2" max="2" width="4.453125" style="35" bestFit="1" customWidth="1"/>
    <col min="3" max="3" width="36.6328125" customWidth="1"/>
    <col min="4" max="4" width="12.6328125" style="1" customWidth="1"/>
    <col min="5" max="5" width="10.453125" style="1" customWidth="1"/>
    <col min="6" max="7" width="9.453125" style="1" customWidth="1"/>
    <col min="8" max="8" width="9.453125" customWidth="1"/>
    <col min="9" max="9" width="12.453125" customWidth="1"/>
    <col min="10" max="10" width="10.6328125" customWidth="1"/>
    <col min="11" max="11" width="9.453125" customWidth="1"/>
    <col min="12" max="12" width="10.453125" customWidth="1"/>
    <col min="13" max="13" width="9.453125" style="9" customWidth="1"/>
    <col min="14" max="14" width="12.1796875" style="43" customWidth="1"/>
    <col min="15" max="15" width="13.81640625" style="43" bestFit="1" customWidth="1"/>
    <col min="16" max="16" width="9.26953125" style="46" hidden="1" customWidth="1"/>
    <col min="17" max="17" width="13.26953125" style="46" hidden="1" customWidth="1"/>
    <col min="18" max="18" width="13" style="43" hidden="1" customWidth="1"/>
    <col min="19" max="19" width="9.26953125" style="43" hidden="1" customWidth="1"/>
    <col min="20" max="20" width="14.81640625" style="43" hidden="1" customWidth="1"/>
    <col min="21" max="41" width="9.1796875" style="43" hidden="1" customWidth="1"/>
    <col min="42" max="16384" width="9.1796875" style="43"/>
  </cols>
  <sheetData>
    <row r="1" spans="1:41" ht="16" customHeight="1">
      <c r="B1" s="204"/>
      <c r="C1" s="488" t="s">
        <v>63</v>
      </c>
      <c r="D1" s="488"/>
      <c r="E1" s="488"/>
      <c r="F1" s="488"/>
      <c r="G1" s="488"/>
      <c r="H1" s="488"/>
      <c r="I1" s="488"/>
      <c r="J1" s="488"/>
      <c r="K1" s="488"/>
      <c r="L1" s="488"/>
      <c r="M1" s="488"/>
      <c r="N1" s="488"/>
      <c r="O1" s="488"/>
      <c r="P1" s="366"/>
      <c r="Q1" s="366"/>
      <c r="R1" s="366"/>
      <c r="S1" s="46"/>
      <c r="T1" s="46"/>
      <c r="U1" s="46"/>
      <c r="V1" s="46"/>
      <c r="W1" s="46"/>
      <c r="X1" s="46"/>
      <c r="Y1" s="46"/>
      <c r="Z1" s="46"/>
      <c r="AA1" s="46"/>
    </row>
    <row r="2" spans="1:41" ht="12.75" customHeight="1">
      <c r="B2" s="204"/>
      <c r="C2" s="497"/>
      <c r="D2" s="497"/>
      <c r="E2" s="497"/>
      <c r="F2" s="497"/>
      <c r="G2" s="497"/>
      <c r="H2" s="497"/>
      <c r="I2" s="497"/>
      <c r="J2" s="497"/>
      <c r="K2" s="497"/>
      <c r="L2" s="497"/>
      <c r="M2" s="497"/>
      <c r="N2" s="497"/>
      <c r="O2" s="497"/>
      <c r="P2" s="366"/>
      <c r="Q2" s="366"/>
      <c r="R2" s="366"/>
      <c r="S2" s="46"/>
      <c r="T2" s="46"/>
      <c r="U2" s="46"/>
      <c r="V2" s="46"/>
      <c r="W2" s="46"/>
      <c r="X2" s="46"/>
      <c r="Y2" s="46"/>
      <c r="Z2" s="46"/>
      <c r="AA2" s="46"/>
    </row>
    <row r="3" spans="1:41" ht="52">
      <c r="A3" s="36" t="s">
        <v>64</v>
      </c>
      <c r="B3" s="204"/>
      <c r="C3" s="205" t="s">
        <v>65</v>
      </c>
      <c r="D3" s="205" t="s">
        <v>66</v>
      </c>
      <c r="E3" s="205" t="s">
        <v>67</v>
      </c>
      <c r="F3" s="205" t="s">
        <v>68</v>
      </c>
      <c r="G3" s="205" t="s">
        <v>69</v>
      </c>
      <c r="H3" s="205" t="s">
        <v>70</v>
      </c>
      <c r="I3" s="205" t="s">
        <v>71</v>
      </c>
      <c r="J3" s="205" t="s">
        <v>72</v>
      </c>
      <c r="K3" s="205" t="s">
        <v>73</v>
      </c>
      <c r="L3" s="206" t="s">
        <v>74</v>
      </c>
      <c r="M3" s="205" t="s">
        <v>75</v>
      </c>
      <c r="N3" s="205" t="s">
        <v>76</v>
      </c>
      <c r="O3" s="207" t="s">
        <v>77</v>
      </c>
      <c r="P3" s="366"/>
      <c r="Q3" s="366"/>
      <c r="R3" s="366"/>
      <c r="S3" s="46"/>
      <c r="T3" s="46"/>
      <c r="U3" s="46"/>
      <c r="V3" s="46"/>
      <c r="W3" s="46"/>
      <c r="X3" s="46"/>
      <c r="Y3" s="46"/>
      <c r="Z3" s="46"/>
      <c r="AA3" s="46"/>
    </row>
    <row r="4" spans="1:41">
      <c r="A4" s="78">
        <f>D4</f>
        <v>0</v>
      </c>
      <c r="B4" s="397">
        <v>1</v>
      </c>
      <c r="C4" s="300"/>
      <c r="D4" s="301"/>
      <c r="E4" s="145"/>
      <c r="F4" s="144"/>
      <c r="G4" s="146"/>
      <c r="H4" s="147"/>
      <c r="I4" s="148"/>
      <c r="J4" s="353"/>
      <c r="K4" s="143"/>
      <c r="L4" s="208">
        <f>K4+J4</f>
        <v>0</v>
      </c>
      <c r="M4" s="143"/>
      <c r="N4" s="209" t="str">
        <f>IF(M4&gt;=(K4+J4),"Yes","Over Limit")</f>
        <v>Yes</v>
      </c>
      <c r="O4" s="241" t="s">
        <v>78</v>
      </c>
      <c r="P4" s="341">
        <f>COUNTIF(I4,"30%")</f>
        <v>0</v>
      </c>
      <c r="Q4" s="366">
        <f>P4*D4</f>
        <v>0</v>
      </c>
      <c r="R4" s="366">
        <f t="shared" ref="R4:R13" si="0">COUNTIF(I4,"80%")+COUNTIF(I4,"60%")+COUNTIF(I4,"50%")+COUNTIF(I4,"30%")-COUNTIF(O4,"No")</f>
        <v>-1</v>
      </c>
      <c r="S4" s="46">
        <f>COUNTIF(R4,"1")</f>
        <v>0</v>
      </c>
      <c r="T4" s="46">
        <f>S4*D4</f>
        <v>0</v>
      </c>
      <c r="U4" s="46">
        <f>COUNTIF(I4,"50%")</f>
        <v>0</v>
      </c>
      <c r="V4" s="46">
        <f>U4*D4</f>
        <v>0</v>
      </c>
      <c r="W4" s="46">
        <f>COUNTIF(I4,"60%")</f>
        <v>0</v>
      </c>
      <c r="X4" s="46">
        <f>W4*D4</f>
        <v>0</v>
      </c>
      <c r="Y4" s="46">
        <f>COUNTIF(I4,"80%")</f>
        <v>0</v>
      </c>
      <c r="Z4" s="46">
        <f>Y4*D4</f>
        <v>0</v>
      </c>
      <c r="AA4" s="46">
        <f>COUNTIF(I4,"120%")</f>
        <v>0</v>
      </c>
      <c r="AB4" s="43">
        <f>AA4*D4</f>
        <v>0</v>
      </c>
      <c r="AC4" s="43">
        <f>COUNTIF(I4,"Market")</f>
        <v>0</v>
      </c>
      <c r="AD4" s="43">
        <f>AC4*D4</f>
        <v>0</v>
      </c>
      <c r="AE4" s="368"/>
      <c r="AF4" s="43">
        <f>COUNTIF(F4,"0")</f>
        <v>0</v>
      </c>
      <c r="AG4" s="43">
        <f>AF4*D4</f>
        <v>0</v>
      </c>
      <c r="AH4" s="43">
        <f>COUNTIF(F4,"1")</f>
        <v>0</v>
      </c>
      <c r="AI4" s="43">
        <f>AH4*D4</f>
        <v>0</v>
      </c>
      <c r="AJ4" s="43">
        <f>COUNTIF(F4,"2")</f>
        <v>0</v>
      </c>
      <c r="AK4" s="43">
        <f>AJ4*D4</f>
        <v>0</v>
      </c>
      <c r="AL4" s="43">
        <f>COUNTIF(F4,"3")</f>
        <v>0</v>
      </c>
      <c r="AM4" s="43">
        <f>AL4*D4</f>
        <v>0</v>
      </c>
      <c r="AN4" s="43">
        <f>COUNTIF(F4,"4+")</f>
        <v>0</v>
      </c>
      <c r="AO4" s="43">
        <f>AN4*D4</f>
        <v>0</v>
      </c>
    </row>
    <row r="5" spans="1:41">
      <c r="A5" s="78">
        <f t="shared" ref="A5:A13" si="1">D5</f>
        <v>0</v>
      </c>
      <c r="B5" s="397">
        <v>2</v>
      </c>
      <c r="C5" s="300"/>
      <c r="D5" s="301"/>
      <c r="E5" s="145"/>
      <c r="F5" s="144"/>
      <c r="G5" s="146"/>
      <c r="H5" s="147"/>
      <c r="I5" s="148"/>
      <c r="J5" s="353"/>
      <c r="K5" s="353"/>
      <c r="L5" s="208">
        <f t="shared" ref="L5:L13" si="2">K5+J5</f>
        <v>0</v>
      </c>
      <c r="M5" s="143"/>
      <c r="N5" s="209" t="str">
        <f t="shared" ref="N5:N13" si="3">IF(M5&gt;=(K5+J5),"Yes","Over Limit")</f>
        <v>Yes</v>
      </c>
      <c r="O5" s="241" t="s">
        <v>78</v>
      </c>
      <c r="P5" s="341">
        <f t="shared" ref="P5:P13" si="4">COUNTIF(I5,"30%")</f>
        <v>0</v>
      </c>
      <c r="Q5" s="366">
        <f t="shared" ref="Q5:Q13" si="5">P5*D5</f>
        <v>0</v>
      </c>
      <c r="R5" s="366">
        <f t="shared" si="0"/>
        <v>-1</v>
      </c>
      <c r="S5" s="46">
        <f t="shared" ref="S5:S13" si="6">COUNTIF(R5,"1")</f>
        <v>0</v>
      </c>
      <c r="T5" s="46">
        <f t="shared" ref="T5:T13" si="7">S5*D5</f>
        <v>0</v>
      </c>
      <c r="U5" s="46">
        <f t="shared" ref="U5:U13" si="8">COUNTIF(I5,"50%")</f>
        <v>0</v>
      </c>
      <c r="V5" s="46">
        <f t="shared" ref="V5:V13" si="9">U5*D5</f>
        <v>0</v>
      </c>
      <c r="W5" s="46">
        <f t="shared" ref="W5:W13" si="10">COUNTIF(I5,"60%")</f>
        <v>0</v>
      </c>
      <c r="X5" s="46">
        <f t="shared" ref="X5:X13" si="11">W5*D5</f>
        <v>0</v>
      </c>
      <c r="Y5" s="46">
        <f t="shared" ref="Y5:Y13" si="12">COUNTIF(I5,"80%")</f>
        <v>0</v>
      </c>
      <c r="Z5" s="46">
        <f t="shared" ref="Z5:Z13" si="13">Y5*D5</f>
        <v>0</v>
      </c>
      <c r="AA5" s="46">
        <f t="shared" ref="AA5:AA13" si="14">COUNTIF(I5,"120%")</f>
        <v>0</v>
      </c>
      <c r="AB5" s="43">
        <f t="shared" ref="AB5:AB13" si="15">AA5*D5</f>
        <v>0</v>
      </c>
      <c r="AC5" s="43">
        <f t="shared" ref="AC5:AC13" si="16">COUNTIF(I5,"Market")</f>
        <v>0</v>
      </c>
      <c r="AD5" s="43">
        <f t="shared" ref="AD5:AD13" si="17">AC5*D5</f>
        <v>0</v>
      </c>
      <c r="AE5" s="368"/>
      <c r="AF5" s="43">
        <f t="shared" ref="AF5:AF13" si="18">COUNTIF(F5,"0")</f>
        <v>0</v>
      </c>
      <c r="AG5" s="43">
        <f t="shared" ref="AG5:AG13" si="19">AF5*D5</f>
        <v>0</v>
      </c>
      <c r="AH5" s="43">
        <f t="shared" ref="AH5:AH13" si="20">COUNTIF(F5,"1")</f>
        <v>0</v>
      </c>
      <c r="AI5" s="43">
        <f t="shared" ref="AI5:AI13" si="21">AH5*D5</f>
        <v>0</v>
      </c>
      <c r="AJ5" s="43">
        <f t="shared" ref="AJ5:AJ13" si="22">COUNTIF(F5,"2")</f>
        <v>0</v>
      </c>
      <c r="AK5" s="43">
        <f t="shared" ref="AK5:AK13" si="23">AJ5*D5</f>
        <v>0</v>
      </c>
      <c r="AL5" s="43">
        <f t="shared" ref="AL5:AL13" si="24">COUNTIF(F5,"3")</f>
        <v>0</v>
      </c>
      <c r="AM5" s="43">
        <f t="shared" ref="AM5:AM13" si="25">AL5*D5</f>
        <v>0</v>
      </c>
      <c r="AN5" s="43">
        <f t="shared" ref="AN5:AN13" si="26">COUNTIF(F5,"4+")</f>
        <v>0</v>
      </c>
      <c r="AO5" s="43">
        <f t="shared" ref="AO5:AO13" si="27">AN5*D5</f>
        <v>0</v>
      </c>
    </row>
    <row r="6" spans="1:41">
      <c r="A6" s="78">
        <f t="shared" si="1"/>
        <v>0</v>
      </c>
      <c r="B6" s="397">
        <v>3</v>
      </c>
      <c r="C6" s="300"/>
      <c r="D6" s="301"/>
      <c r="E6" s="145"/>
      <c r="F6" s="144"/>
      <c r="G6" s="146"/>
      <c r="H6" s="147"/>
      <c r="I6" s="148"/>
      <c r="J6" s="353"/>
      <c r="K6" s="143"/>
      <c r="L6" s="208">
        <f t="shared" si="2"/>
        <v>0</v>
      </c>
      <c r="M6" s="143"/>
      <c r="N6" s="209" t="str">
        <f t="shared" si="3"/>
        <v>Yes</v>
      </c>
      <c r="O6" s="241" t="s">
        <v>78</v>
      </c>
      <c r="P6" s="341">
        <f t="shared" si="4"/>
        <v>0</v>
      </c>
      <c r="Q6" s="366">
        <f t="shared" si="5"/>
        <v>0</v>
      </c>
      <c r="R6" s="366">
        <f t="shared" si="0"/>
        <v>-1</v>
      </c>
      <c r="S6" s="46">
        <f t="shared" si="6"/>
        <v>0</v>
      </c>
      <c r="T6" s="46">
        <f t="shared" si="7"/>
        <v>0</v>
      </c>
      <c r="U6" s="46">
        <f t="shared" si="8"/>
        <v>0</v>
      </c>
      <c r="V6" s="46">
        <f t="shared" si="9"/>
        <v>0</v>
      </c>
      <c r="W6" s="46">
        <f t="shared" si="10"/>
        <v>0</v>
      </c>
      <c r="X6" s="46">
        <f t="shared" si="11"/>
        <v>0</v>
      </c>
      <c r="Y6" s="46">
        <f t="shared" si="12"/>
        <v>0</v>
      </c>
      <c r="Z6" s="46">
        <f t="shared" si="13"/>
        <v>0</v>
      </c>
      <c r="AA6" s="46">
        <f t="shared" si="14"/>
        <v>0</v>
      </c>
      <c r="AB6" s="43">
        <f t="shared" si="15"/>
        <v>0</v>
      </c>
      <c r="AC6" s="43">
        <f t="shared" si="16"/>
        <v>0</v>
      </c>
      <c r="AD6" s="43">
        <f t="shared" si="17"/>
        <v>0</v>
      </c>
      <c r="AE6" s="368"/>
      <c r="AF6" s="43">
        <f t="shared" si="18"/>
        <v>0</v>
      </c>
      <c r="AG6" s="43">
        <f t="shared" si="19"/>
        <v>0</v>
      </c>
      <c r="AH6" s="43">
        <f t="shared" si="20"/>
        <v>0</v>
      </c>
      <c r="AI6" s="43">
        <f t="shared" si="21"/>
        <v>0</v>
      </c>
      <c r="AJ6" s="43">
        <f t="shared" si="22"/>
        <v>0</v>
      </c>
      <c r="AK6" s="43">
        <f t="shared" si="23"/>
        <v>0</v>
      </c>
      <c r="AL6" s="43">
        <f t="shared" si="24"/>
        <v>0</v>
      </c>
      <c r="AM6" s="43">
        <f t="shared" si="25"/>
        <v>0</v>
      </c>
      <c r="AN6" s="43">
        <f t="shared" si="26"/>
        <v>0</v>
      </c>
      <c r="AO6" s="43">
        <f t="shared" si="27"/>
        <v>0</v>
      </c>
    </row>
    <row r="7" spans="1:41">
      <c r="A7" s="78">
        <f t="shared" si="1"/>
        <v>0</v>
      </c>
      <c r="B7" s="397">
        <v>4</v>
      </c>
      <c r="C7" s="300"/>
      <c r="D7" s="301"/>
      <c r="E7" s="145"/>
      <c r="F7" s="144"/>
      <c r="G7" s="146"/>
      <c r="H7" s="147"/>
      <c r="I7" s="148"/>
      <c r="J7" s="353"/>
      <c r="K7" s="143"/>
      <c r="L7" s="208">
        <f t="shared" si="2"/>
        <v>0</v>
      </c>
      <c r="M7" s="143"/>
      <c r="N7" s="209" t="str">
        <f t="shared" si="3"/>
        <v>Yes</v>
      </c>
      <c r="O7" s="241" t="s">
        <v>78</v>
      </c>
      <c r="P7" s="341">
        <f t="shared" si="4"/>
        <v>0</v>
      </c>
      <c r="Q7" s="366">
        <f t="shared" si="5"/>
        <v>0</v>
      </c>
      <c r="R7" s="366">
        <f t="shared" si="0"/>
        <v>-1</v>
      </c>
      <c r="S7" s="46">
        <f t="shared" si="6"/>
        <v>0</v>
      </c>
      <c r="T7" s="46">
        <f t="shared" si="7"/>
        <v>0</v>
      </c>
      <c r="U7" s="46">
        <f t="shared" si="8"/>
        <v>0</v>
      </c>
      <c r="V7" s="46">
        <f t="shared" si="9"/>
        <v>0</v>
      </c>
      <c r="W7" s="46">
        <f t="shared" si="10"/>
        <v>0</v>
      </c>
      <c r="X7" s="46">
        <f t="shared" si="11"/>
        <v>0</v>
      </c>
      <c r="Y7" s="46">
        <f t="shared" si="12"/>
        <v>0</v>
      </c>
      <c r="Z7" s="46">
        <f t="shared" si="13"/>
        <v>0</v>
      </c>
      <c r="AA7" s="46">
        <f t="shared" si="14"/>
        <v>0</v>
      </c>
      <c r="AB7" s="43">
        <f t="shared" si="15"/>
        <v>0</v>
      </c>
      <c r="AC7" s="43">
        <f t="shared" si="16"/>
        <v>0</v>
      </c>
      <c r="AD7" s="43">
        <f t="shared" si="17"/>
        <v>0</v>
      </c>
      <c r="AE7" s="368"/>
      <c r="AF7" s="43">
        <f t="shared" si="18"/>
        <v>0</v>
      </c>
      <c r="AG7" s="43">
        <f t="shared" si="19"/>
        <v>0</v>
      </c>
      <c r="AH7" s="43">
        <f t="shared" si="20"/>
        <v>0</v>
      </c>
      <c r="AI7" s="43">
        <f t="shared" si="21"/>
        <v>0</v>
      </c>
      <c r="AJ7" s="43">
        <f t="shared" si="22"/>
        <v>0</v>
      </c>
      <c r="AK7" s="43">
        <f t="shared" si="23"/>
        <v>0</v>
      </c>
      <c r="AL7" s="43">
        <f t="shared" si="24"/>
        <v>0</v>
      </c>
      <c r="AM7" s="43">
        <f t="shared" si="25"/>
        <v>0</v>
      </c>
      <c r="AN7" s="43">
        <f t="shared" si="26"/>
        <v>0</v>
      </c>
      <c r="AO7" s="43">
        <f t="shared" si="27"/>
        <v>0</v>
      </c>
    </row>
    <row r="8" spans="1:41">
      <c r="A8" s="78">
        <f t="shared" si="1"/>
        <v>0</v>
      </c>
      <c r="B8" s="397">
        <v>5</v>
      </c>
      <c r="C8" s="300"/>
      <c r="D8" s="301"/>
      <c r="E8" s="145"/>
      <c r="F8" s="144"/>
      <c r="G8" s="146"/>
      <c r="H8" s="147"/>
      <c r="I8" s="148"/>
      <c r="J8" s="353"/>
      <c r="K8" s="143"/>
      <c r="L8" s="208">
        <f t="shared" si="2"/>
        <v>0</v>
      </c>
      <c r="M8" s="143"/>
      <c r="N8" s="209" t="str">
        <f t="shared" si="3"/>
        <v>Yes</v>
      </c>
      <c r="O8" s="241" t="s">
        <v>78</v>
      </c>
      <c r="P8" s="341">
        <f t="shared" si="4"/>
        <v>0</v>
      </c>
      <c r="Q8" s="366">
        <f t="shared" si="5"/>
        <v>0</v>
      </c>
      <c r="R8" s="366">
        <f t="shared" si="0"/>
        <v>-1</v>
      </c>
      <c r="S8" s="46">
        <f t="shared" si="6"/>
        <v>0</v>
      </c>
      <c r="T8" s="46">
        <f t="shared" si="7"/>
        <v>0</v>
      </c>
      <c r="U8" s="46">
        <f t="shared" si="8"/>
        <v>0</v>
      </c>
      <c r="V8" s="46">
        <f t="shared" si="9"/>
        <v>0</v>
      </c>
      <c r="W8" s="46">
        <f t="shared" si="10"/>
        <v>0</v>
      </c>
      <c r="X8" s="46">
        <f t="shared" si="11"/>
        <v>0</v>
      </c>
      <c r="Y8" s="46">
        <f t="shared" si="12"/>
        <v>0</v>
      </c>
      <c r="Z8" s="46">
        <f t="shared" si="13"/>
        <v>0</v>
      </c>
      <c r="AA8" s="46">
        <f t="shared" si="14"/>
        <v>0</v>
      </c>
      <c r="AB8" s="43">
        <f t="shared" si="15"/>
        <v>0</v>
      </c>
      <c r="AC8" s="43">
        <f t="shared" si="16"/>
        <v>0</v>
      </c>
      <c r="AD8" s="43">
        <f t="shared" si="17"/>
        <v>0</v>
      </c>
      <c r="AE8" s="368"/>
      <c r="AF8" s="43">
        <f t="shared" si="18"/>
        <v>0</v>
      </c>
      <c r="AG8" s="43">
        <f t="shared" si="19"/>
        <v>0</v>
      </c>
      <c r="AH8" s="43">
        <f t="shared" si="20"/>
        <v>0</v>
      </c>
      <c r="AI8" s="43">
        <f t="shared" si="21"/>
        <v>0</v>
      </c>
      <c r="AJ8" s="43">
        <f t="shared" si="22"/>
        <v>0</v>
      </c>
      <c r="AK8" s="43">
        <f t="shared" si="23"/>
        <v>0</v>
      </c>
      <c r="AL8" s="43">
        <f t="shared" si="24"/>
        <v>0</v>
      </c>
      <c r="AM8" s="43">
        <f t="shared" si="25"/>
        <v>0</v>
      </c>
      <c r="AN8" s="43">
        <f t="shared" si="26"/>
        <v>0</v>
      </c>
      <c r="AO8" s="43">
        <f t="shared" si="27"/>
        <v>0</v>
      </c>
    </row>
    <row r="9" spans="1:41">
      <c r="A9" s="78">
        <f t="shared" si="1"/>
        <v>0</v>
      </c>
      <c r="B9" s="397">
        <v>6</v>
      </c>
      <c r="C9" s="300"/>
      <c r="D9" s="301"/>
      <c r="E9" s="145"/>
      <c r="F9" s="144"/>
      <c r="G9" s="146"/>
      <c r="H9" s="147"/>
      <c r="I9" s="148"/>
      <c r="J9" s="353"/>
      <c r="K9" s="143"/>
      <c r="L9" s="208">
        <f t="shared" si="2"/>
        <v>0</v>
      </c>
      <c r="M9" s="143"/>
      <c r="N9" s="209" t="str">
        <f t="shared" si="3"/>
        <v>Yes</v>
      </c>
      <c r="O9" s="241" t="s">
        <v>78</v>
      </c>
      <c r="P9" s="341">
        <f t="shared" si="4"/>
        <v>0</v>
      </c>
      <c r="Q9" s="366">
        <f t="shared" si="5"/>
        <v>0</v>
      </c>
      <c r="R9" s="366">
        <f t="shared" si="0"/>
        <v>-1</v>
      </c>
      <c r="S9" s="46">
        <f t="shared" si="6"/>
        <v>0</v>
      </c>
      <c r="T9" s="46">
        <f t="shared" si="7"/>
        <v>0</v>
      </c>
      <c r="U9" s="46">
        <f t="shared" si="8"/>
        <v>0</v>
      </c>
      <c r="V9" s="46">
        <f t="shared" si="9"/>
        <v>0</v>
      </c>
      <c r="W9" s="46">
        <f t="shared" si="10"/>
        <v>0</v>
      </c>
      <c r="X9" s="46">
        <f t="shared" si="11"/>
        <v>0</v>
      </c>
      <c r="Y9" s="46">
        <f t="shared" si="12"/>
        <v>0</v>
      </c>
      <c r="Z9" s="46">
        <f t="shared" si="13"/>
        <v>0</v>
      </c>
      <c r="AA9" s="46">
        <f t="shared" si="14"/>
        <v>0</v>
      </c>
      <c r="AB9" s="43">
        <f t="shared" si="15"/>
        <v>0</v>
      </c>
      <c r="AC9" s="43">
        <f t="shared" si="16"/>
        <v>0</v>
      </c>
      <c r="AD9" s="43">
        <f t="shared" si="17"/>
        <v>0</v>
      </c>
      <c r="AE9" s="368"/>
      <c r="AF9" s="43">
        <f t="shared" si="18"/>
        <v>0</v>
      </c>
      <c r="AG9" s="43">
        <f t="shared" si="19"/>
        <v>0</v>
      </c>
      <c r="AH9" s="43">
        <f t="shared" si="20"/>
        <v>0</v>
      </c>
      <c r="AI9" s="43">
        <f t="shared" si="21"/>
        <v>0</v>
      </c>
      <c r="AJ9" s="43">
        <f t="shared" si="22"/>
        <v>0</v>
      </c>
      <c r="AK9" s="43">
        <f t="shared" si="23"/>
        <v>0</v>
      </c>
      <c r="AL9" s="43">
        <f t="shared" si="24"/>
        <v>0</v>
      </c>
      <c r="AM9" s="43">
        <f t="shared" si="25"/>
        <v>0</v>
      </c>
      <c r="AN9" s="43">
        <f t="shared" si="26"/>
        <v>0</v>
      </c>
      <c r="AO9" s="43">
        <f t="shared" si="27"/>
        <v>0</v>
      </c>
    </row>
    <row r="10" spans="1:41">
      <c r="A10" s="78">
        <f t="shared" si="1"/>
        <v>0</v>
      </c>
      <c r="B10" s="397">
        <v>7</v>
      </c>
      <c r="C10" s="300"/>
      <c r="D10" s="301"/>
      <c r="E10" s="145"/>
      <c r="F10" s="144"/>
      <c r="G10" s="146"/>
      <c r="H10" s="147"/>
      <c r="I10" s="148"/>
      <c r="J10" s="353"/>
      <c r="K10" s="143"/>
      <c r="L10" s="208">
        <f t="shared" si="2"/>
        <v>0</v>
      </c>
      <c r="M10" s="143"/>
      <c r="N10" s="209" t="str">
        <f t="shared" si="3"/>
        <v>Yes</v>
      </c>
      <c r="O10" s="241" t="s">
        <v>78</v>
      </c>
      <c r="P10" s="341">
        <f t="shared" si="4"/>
        <v>0</v>
      </c>
      <c r="Q10" s="366">
        <f t="shared" si="5"/>
        <v>0</v>
      </c>
      <c r="R10" s="366">
        <f t="shared" si="0"/>
        <v>-1</v>
      </c>
      <c r="S10" s="46">
        <f t="shared" si="6"/>
        <v>0</v>
      </c>
      <c r="T10" s="46">
        <f t="shared" si="7"/>
        <v>0</v>
      </c>
      <c r="U10" s="46">
        <f t="shared" si="8"/>
        <v>0</v>
      </c>
      <c r="V10" s="46">
        <f t="shared" si="9"/>
        <v>0</v>
      </c>
      <c r="W10" s="46">
        <f t="shared" si="10"/>
        <v>0</v>
      </c>
      <c r="X10" s="46">
        <f t="shared" si="11"/>
        <v>0</v>
      </c>
      <c r="Y10" s="46">
        <f t="shared" si="12"/>
        <v>0</v>
      </c>
      <c r="Z10" s="46">
        <f t="shared" si="13"/>
        <v>0</v>
      </c>
      <c r="AA10" s="46">
        <f t="shared" si="14"/>
        <v>0</v>
      </c>
      <c r="AB10" s="43">
        <f t="shared" si="15"/>
        <v>0</v>
      </c>
      <c r="AC10" s="43">
        <f t="shared" si="16"/>
        <v>0</v>
      </c>
      <c r="AD10" s="43">
        <f t="shared" si="17"/>
        <v>0</v>
      </c>
      <c r="AE10" s="368"/>
      <c r="AF10" s="43">
        <f t="shared" si="18"/>
        <v>0</v>
      </c>
      <c r="AG10" s="43">
        <f t="shared" si="19"/>
        <v>0</v>
      </c>
      <c r="AH10" s="43">
        <f t="shared" si="20"/>
        <v>0</v>
      </c>
      <c r="AI10" s="43">
        <f t="shared" si="21"/>
        <v>0</v>
      </c>
      <c r="AJ10" s="43">
        <f t="shared" si="22"/>
        <v>0</v>
      </c>
      <c r="AK10" s="43">
        <f t="shared" si="23"/>
        <v>0</v>
      </c>
      <c r="AL10" s="43">
        <f t="shared" si="24"/>
        <v>0</v>
      </c>
      <c r="AM10" s="43">
        <f t="shared" si="25"/>
        <v>0</v>
      </c>
      <c r="AN10" s="43">
        <f t="shared" si="26"/>
        <v>0</v>
      </c>
      <c r="AO10" s="43">
        <f t="shared" si="27"/>
        <v>0</v>
      </c>
    </row>
    <row r="11" spans="1:41">
      <c r="A11" s="78">
        <f t="shared" si="1"/>
        <v>0</v>
      </c>
      <c r="B11" s="397">
        <v>8</v>
      </c>
      <c r="C11" s="300"/>
      <c r="D11" s="301"/>
      <c r="E11" s="145"/>
      <c r="F11" s="144"/>
      <c r="G11" s="146"/>
      <c r="H11" s="147"/>
      <c r="I11" s="148"/>
      <c r="J11" s="353"/>
      <c r="K11" s="143"/>
      <c r="L11" s="208">
        <f t="shared" si="2"/>
        <v>0</v>
      </c>
      <c r="M11" s="143"/>
      <c r="N11" s="209" t="str">
        <f t="shared" si="3"/>
        <v>Yes</v>
      </c>
      <c r="O11" s="241" t="s">
        <v>78</v>
      </c>
      <c r="P11" s="341">
        <f t="shared" si="4"/>
        <v>0</v>
      </c>
      <c r="Q11" s="366">
        <f t="shared" si="5"/>
        <v>0</v>
      </c>
      <c r="R11" s="366">
        <f t="shared" si="0"/>
        <v>-1</v>
      </c>
      <c r="S11" s="46">
        <f t="shared" si="6"/>
        <v>0</v>
      </c>
      <c r="T11" s="46">
        <f t="shared" si="7"/>
        <v>0</v>
      </c>
      <c r="U11" s="46">
        <f t="shared" si="8"/>
        <v>0</v>
      </c>
      <c r="V11" s="46">
        <f t="shared" si="9"/>
        <v>0</v>
      </c>
      <c r="W11" s="46">
        <f t="shared" si="10"/>
        <v>0</v>
      </c>
      <c r="X11" s="46">
        <f t="shared" si="11"/>
        <v>0</v>
      </c>
      <c r="Y11" s="46">
        <f t="shared" si="12"/>
        <v>0</v>
      </c>
      <c r="Z11" s="46">
        <f t="shared" si="13"/>
        <v>0</v>
      </c>
      <c r="AA11" s="46">
        <f t="shared" si="14"/>
        <v>0</v>
      </c>
      <c r="AB11" s="43">
        <f t="shared" si="15"/>
        <v>0</v>
      </c>
      <c r="AC11" s="43">
        <f t="shared" si="16"/>
        <v>0</v>
      </c>
      <c r="AD11" s="43">
        <f t="shared" si="17"/>
        <v>0</v>
      </c>
      <c r="AE11" s="368"/>
      <c r="AF11" s="43">
        <f t="shared" si="18"/>
        <v>0</v>
      </c>
      <c r="AG11" s="43">
        <f t="shared" si="19"/>
        <v>0</v>
      </c>
      <c r="AH11" s="43">
        <f t="shared" si="20"/>
        <v>0</v>
      </c>
      <c r="AI11" s="43">
        <f t="shared" si="21"/>
        <v>0</v>
      </c>
      <c r="AJ11" s="43">
        <f t="shared" si="22"/>
        <v>0</v>
      </c>
      <c r="AK11" s="43">
        <f t="shared" si="23"/>
        <v>0</v>
      </c>
      <c r="AL11" s="43">
        <f t="shared" si="24"/>
        <v>0</v>
      </c>
      <c r="AM11" s="43">
        <f t="shared" si="25"/>
        <v>0</v>
      </c>
      <c r="AN11" s="43">
        <f t="shared" si="26"/>
        <v>0</v>
      </c>
      <c r="AO11" s="43">
        <f t="shared" si="27"/>
        <v>0</v>
      </c>
    </row>
    <row r="12" spans="1:41">
      <c r="A12" s="37">
        <f t="shared" si="1"/>
        <v>0</v>
      </c>
      <c r="B12" s="397">
        <v>9</v>
      </c>
      <c r="C12" s="300"/>
      <c r="D12" s="301"/>
      <c r="E12" s="145"/>
      <c r="F12" s="144"/>
      <c r="G12" s="146"/>
      <c r="H12" s="147"/>
      <c r="I12" s="148"/>
      <c r="J12" s="353"/>
      <c r="K12" s="143"/>
      <c r="L12" s="208">
        <f t="shared" si="2"/>
        <v>0</v>
      </c>
      <c r="M12" s="143"/>
      <c r="N12" s="209" t="str">
        <f t="shared" si="3"/>
        <v>Yes</v>
      </c>
      <c r="O12" s="241" t="s">
        <v>78</v>
      </c>
      <c r="P12" s="341">
        <f t="shared" si="4"/>
        <v>0</v>
      </c>
      <c r="Q12" s="366">
        <f t="shared" si="5"/>
        <v>0</v>
      </c>
      <c r="R12" s="366">
        <f t="shared" si="0"/>
        <v>-1</v>
      </c>
      <c r="S12" s="46">
        <f t="shared" si="6"/>
        <v>0</v>
      </c>
      <c r="T12" s="46">
        <f t="shared" si="7"/>
        <v>0</v>
      </c>
      <c r="U12" s="46">
        <f t="shared" si="8"/>
        <v>0</v>
      </c>
      <c r="V12" s="46">
        <f t="shared" si="9"/>
        <v>0</v>
      </c>
      <c r="W12" s="46">
        <f t="shared" si="10"/>
        <v>0</v>
      </c>
      <c r="X12" s="46">
        <f t="shared" si="11"/>
        <v>0</v>
      </c>
      <c r="Y12" s="46">
        <f t="shared" si="12"/>
        <v>0</v>
      </c>
      <c r="Z12" s="46">
        <f t="shared" si="13"/>
        <v>0</v>
      </c>
      <c r="AA12" s="46">
        <f t="shared" si="14"/>
        <v>0</v>
      </c>
      <c r="AB12" s="43">
        <f t="shared" si="15"/>
        <v>0</v>
      </c>
      <c r="AC12" s="43">
        <f t="shared" si="16"/>
        <v>0</v>
      </c>
      <c r="AD12" s="43">
        <f t="shared" si="17"/>
        <v>0</v>
      </c>
      <c r="AE12" s="368"/>
      <c r="AF12" s="43">
        <f t="shared" si="18"/>
        <v>0</v>
      </c>
      <c r="AG12" s="43">
        <f t="shared" si="19"/>
        <v>0</v>
      </c>
      <c r="AH12" s="43">
        <f t="shared" si="20"/>
        <v>0</v>
      </c>
      <c r="AI12" s="43">
        <f t="shared" si="21"/>
        <v>0</v>
      </c>
      <c r="AJ12" s="43">
        <f t="shared" si="22"/>
        <v>0</v>
      </c>
      <c r="AK12" s="43">
        <f t="shared" si="23"/>
        <v>0</v>
      </c>
      <c r="AL12" s="43">
        <f t="shared" si="24"/>
        <v>0</v>
      </c>
      <c r="AM12" s="43">
        <f t="shared" si="25"/>
        <v>0</v>
      </c>
      <c r="AN12" s="43">
        <f t="shared" si="26"/>
        <v>0</v>
      </c>
      <c r="AO12" s="43">
        <f t="shared" si="27"/>
        <v>0</v>
      </c>
    </row>
    <row r="13" spans="1:41" ht="13" thickBot="1">
      <c r="A13" s="37">
        <f t="shared" si="1"/>
        <v>0</v>
      </c>
      <c r="B13" s="397">
        <v>10</v>
      </c>
      <c r="C13" s="300"/>
      <c r="D13" s="301"/>
      <c r="E13" s="145"/>
      <c r="F13" s="144"/>
      <c r="G13" s="146"/>
      <c r="H13" s="147"/>
      <c r="I13" s="148"/>
      <c r="J13" s="143"/>
      <c r="K13" s="143"/>
      <c r="L13" s="208">
        <f t="shared" si="2"/>
        <v>0</v>
      </c>
      <c r="M13" s="353"/>
      <c r="N13" s="209" t="str">
        <f t="shared" si="3"/>
        <v>Yes</v>
      </c>
      <c r="O13" s="242" t="s">
        <v>78</v>
      </c>
      <c r="P13" s="341">
        <f t="shared" si="4"/>
        <v>0</v>
      </c>
      <c r="Q13" s="366">
        <f t="shared" si="5"/>
        <v>0</v>
      </c>
      <c r="R13" s="366">
        <f t="shared" si="0"/>
        <v>-1</v>
      </c>
      <c r="S13" s="46">
        <f t="shared" si="6"/>
        <v>0</v>
      </c>
      <c r="T13" s="46">
        <f t="shared" si="7"/>
        <v>0</v>
      </c>
      <c r="U13" s="46">
        <f t="shared" si="8"/>
        <v>0</v>
      </c>
      <c r="V13" s="46">
        <f t="shared" si="9"/>
        <v>0</v>
      </c>
      <c r="W13" s="46">
        <f t="shared" si="10"/>
        <v>0</v>
      </c>
      <c r="X13" s="46">
        <f t="shared" si="11"/>
        <v>0</v>
      </c>
      <c r="Y13" s="46">
        <f t="shared" si="12"/>
        <v>0</v>
      </c>
      <c r="Z13" s="46">
        <f t="shared" si="13"/>
        <v>0</v>
      </c>
      <c r="AA13" s="46">
        <f t="shared" si="14"/>
        <v>0</v>
      </c>
      <c r="AB13" s="43">
        <f t="shared" si="15"/>
        <v>0</v>
      </c>
      <c r="AC13" s="43">
        <f t="shared" si="16"/>
        <v>0</v>
      </c>
      <c r="AD13" s="43">
        <f t="shared" si="17"/>
        <v>0</v>
      </c>
      <c r="AE13" s="368"/>
      <c r="AF13" s="43">
        <f t="shared" si="18"/>
        <v>0</v>
      </c>
      <c r="AG13" s="43">
        <f t="shared" si="19"/>
        <v>0</v>
      </c>
      <c r="AH13" s="43">
        <f t="shared" si="20"/>
        <v>0</v>
      </c>
      <c r="AI13" s="43">
        <f t="shared" si="21"/>
        <v>0</v>
      </c>
      <c r="AJ13" s="43">
        <f t="shared" si="22"/>
        <v>0</v>
      </c>
      <c r="AK13" s="43">
        <f t="shared" si="23"/>
        <v>0</v>
      </c>
      <c r="AL13" s="43">
        <f t="shared" si="24"/>
        <v>0</v>
      </c>
      <c r="AM13" s="43">
        <f t="shared" si="25"/>
        <v>0</v>
      </c>
      <c r="AN13" s="43">
        <f t="shared" si="26"/>
        <v>0</v>
      </c>
      <c r="AO13" s="43">
        <f t="shared" si="27"/>
        <v>0</v>
      </c>
    </row>
    <row r="14" spans="1:41" ht="13">
      <c r="A14" s="38">
        <f>SUM(A4:A13)</f>
        <v>0</v>
      </c>
      <c r="B14" s="210"/>
      <c r="C14" s="211" t="s">
        <v>79</v>
      </c>
      <c r="D14" s="212">
        <f>A14</f>
        <v>0</v>
      </c>
      <c r="E14" s="213"/>
      <c r="F14" s="213"/>
      <c r="G14" s="211" t="s">
        <v>80</v>
      </c>
      <c r="H14" s="214">
        <f>P29</f>
        <v>0</v>
      </c>
      <c r="I14" s="182"/>
      <c r="J14" s="211" t="s">
        <v>81</v>
      </c>
      <c r="K14" s="215">
        <f>Q29</f>
        <v>0</v>
      </c>
      <c r="L14" s="352"/>
      <c r="M14" s="365"/>
      <c r="N14" s="185"/>
      <c r="O14" s="185"/>
      <c r="P14" s="366"/>
      <c r="Q14" s="366">
        <f>SUM(Q4:Q13)</f>
        <v>0</v>
      </c>
      <c r="R14" s="366"/>
      <c r="S14" s="46">
        <f>SUM(S4:S13)</f>
        <v>0</v>
      </c>
      <c r="T14" s="46">
        <f>SUM(T4:T13)</f>
        <v>0</v>
      </c>
      <c r="U14" s="46"/>
      <c r="V14" s="46">
        <f>SUM(V4:V13)</f>
        <v>0</v>
      </c>
      <c r="W14" s="46"/>
      <c r="X14" s="46">
        <f>SUM(X4:X13)</f>
        <v>0</v>
      </c>
      <c r="Y14" s="46"/>
      <c r="Z14" s="46">
        <f>SUM(Z4:Z13)</f>
        <v>0</v>
      </c>
      <c r="AA14" s="46"/>
      <c r="AB14" s="43">
        <f>SUM(AB4:AB13)</f>
        <v>0</v>
      </c>
      <c r="AD14" s="43">
        <f>SUM(AD4:AD13)</f>
        <v>0</v>
      </c>
      <c r="AE14" s="368"/>
      <c r="AG14" s="43">
        <f>SUM(AG4:AG13)</f>
        <v>0</v>
      </c>
      <c r="AI14" s="43">
        <f>SUM(AI4:AI13)</f>
        <v>0</v>
      </c>
      <c r="AK14" s="43">
        <f>SUM(AK4:AK13)</f>
        <v>0</v>
      </c>
      <c r="AM14" s="43">
        <f>SUM(AM4:AM13)</f>
        <v>0</v>
      </c>
      <c r="AO14" s="43">
        <f>SUM(AO4:AO13)</f>
        <v>0</v>
      </c>
    </row>
    <row r="15" spans="1:41" ht="13.5" thickBot="1">
      <c r="A15" s="39" t="s">
        <v>64</v>
      </c>
      <c r="B15" s="210"/>
      <c r="C15" s="111"/>
      <c r="D15" s="181"/>
      <c r="E15" s="111"/>
      <c r="F15" s="111"/>
      <c r="G15" s="111"/>
      <c r="H15" s="111"/>
      <c r="I15" s="111"/>
      <c r="J15" s="216" t="s">
        <v>82</v>
      </c>
      <c r="K15" s="217">
        <f>K14*12</f>
        <v>0</v>
      </c>
      <c r="L15" s="352"/>
      <c r="M15" s="365"/>
      <c r="N15" s="185"/>
      <c r="O15" s="185"/>
      <c r="P15" s="366"/>
      <c r="Q15" s="366"/>
      <c r="R15" s="366"/>
      <c r="S15" s="46"/>
      <c r="T15" s="46"/>
      <c r="U15" s="46"/>
      <c r="V15" s="46"/>
      <c r="W15" s="46"/>
      <c r="X15" s="46"/>
      <c r="Y15" s="46"/>
      <c r="Z15" s="46"/>
      <c r="AA15" s="46"/>
    </row>
    <row r="16" spans="1:41" ht="13">
      <c r="A16" s="44"/>
      <c r="B16" s="81"/>
      <c r="C16" s="111"/>
      <c r="D16" s="181"/>
      <c r="E16" s="111"/>
      <c r="F16" s="111"/>
      <c r="G16" s="111"/>
      <c r="H16" s="111"/>
      <c r="I16" s="111"/>
      <c r="J16" s="216"/>
      <c r="K16" s="217"/>
      <c r="L16" s="352"/>
      <c r="M16" s="365"/>
      <c r="N16" s="185"/>
      <c r="O16" s="185"/>
      <c r="P16" s="366"/>
      <c r="Q16" s="366"/>
      <c r="R16" s="366"/>
      <c r="S16" s="46"/>
      <c r="T16" s="46"/>
      <c r="U16" s="46"/>
      <c r="V16" s="46"/>
      <c r="W16" s="46"/>
      <c r="X16" s="46"/>
      <c r="Y16" s="46"/>
      <c r="Z16" s="46"/>
      <c r="AA16" s="46"/>
    </row>
    <row r="17" spans="1:27" ht="30" customHeight="1">
      <c r="A17" s="44"/>
      <c r="B17" s="81"/>
      <c r="C17" s="500" t="s">
        <v>83</v>
      </c>
      <c r="D17" s="501"/>
      <c r="E17" s="501"/>
      <c r="F17" s="501"/>
      <c r="G17" s="501"/>
      <c r="H17" s="501"/>
      <c r="I17" s="501"/>
      <c r="J17" s="501"/>
      <c r="K17" s="501"/>
      <c r="L17" s="501"/>
      <c r="M17" s="501"/>
      <c r="N17" s="501"/>
      <c r="O17" s="495"/>
      <c r="P17" s="366"/>
      <c r="Q17" s="366"/>
      <c r="R17" s="366"/>
      <c r="S17" s="46"/>
      <c r="T17" s="46"/>
      <c r="U17" s="46"/>
      <c r="V17" s="46"/>
      <c r="W17" s="46"/>
      <c r="X17" s="46"/>
      <c r="Y17" s="46"/>
      <c r="Z17" s="46"/>
      <c r="AA17" s="46"/>
    </row>
    <row r="18" spans="1:27" ht="13.5" thickBot="1">
      <c r="A18" s="40"/>
      <c r="B18" s="81"/>
      <c r="C18" s="191"/>
      <c r="D18" s="218"/>
      <c r="E18" s="219"/>
      <c r="F18" s="219"/>
      <c r="G18" s="219"/>
      <c r="H18" s="352"/>
      <c r="I18" s="220"/>
      <c r="J18" s="220"/>
      <c r="K18" s="352"/>
      <c r="L18" s="352"/>
      <c r="M18" s="365"/>
      <c r="N18" s="185"/>
      <c r="O18" s="185"/>
      <c r="P18" s="366"/>
      <c r="Q18" s="366"/>
      <c r="R18" s="366"/>
      <c r="S18" s="46"/>
      <c r="T18" s="46"/>
      <c r="U18" s="46"/>
      <c r="V18" s="46"/>
      <c r="W18" s="46"/>
      <c r="X18" s="46"/>
      <c r="Y18" s="46"/>
      <c r="Z18" s="46"/>
      <c r="AA18" s="46"/>
    </row>
    <row r="19" spans="1:27" ht="13" customHeight="1">
      <c r="A19" s="40"/>
      <c r="B19" s="81"/>
      <c r="C19" s="221" t="s">
        <v>84</v>
      </c>
      <c r="D19" s="222"/>
      <c r="E19" s="223"/>
      <c r="F19" s="223"/>
      <c r="G19" s="224" t="s">
        <v>85</v>
      </c>
      <c r="H19" s="225" t="s">
        <v>86</v>
      </c>
      <c r="I19" s="220"/>
      <c r="J19" s="502"/>
      <c r="K19" s="502"/>
      <c r="L19" s="502"/>
      <c r="M19" s="502"/>
      <c r="N19" s="502"/>
      <c r="O19" s="502"/>
      <c r="P19" s="366">
        <f>D4*H4</f>
        <v>0</v>
      </c>
      <c r="Q19" s="347">
        <f>D4*K4</f>
        <v>0</v>
      </c>
      <c r="R19" s="366"/>
      <c r="S19" s="46"/>
      <c r="T19" s="46"/>
      <c r="U19" s="46"/>
      <c r="V19" s="46"/>
      <c r="W19" s="46"/>
      <c r="X19" s="46"/>
      <c r="Y19" s="46"/>
      <c r="Z19" s="46"/>
      <c r="AA19" s="46"/>
    </row>
    <row r="20" spans="1:27">
      <c r="A20" s="40"/>
      <c r="B20" s="81"/>
      <c r="C20" s="226" t="s">
        <v>87</v>
      </c>
      <c r="D20" s="227"/>
      <c r="E20" s="228"/>
      <c r="F20" s="228"/>
      <c r="G20" s="149"/>
      <c r="H20" s="229">
        <f>G20*12</f>
        <v>0</v>
      </c>
      <c r="I20" s="352"/>
      <c r="J20" s="366"/>
      <c r="K20" s="503"/>
      <c r="L20" s="503"/>
      <c r="M20" s="503"/>
      <c r="N20" s="503"/>
      <c r="O20" s="503"/>
      <c r="P20" s="366">
        <f t="shared" ref="P20:P28" si="28">D5*H5</f>
        <v>0</v>
      </c>
      <c r="Q20" s="373">
        <f t="shared" ref="Q20:Q28" si="29">D5*K5</f>
        <v>0</v>
      </c>
      <c r="R20" s="366"/>
      <c r="S20" s="46"/>
      <c r="T20" s="46"/>
      <c r="U20" s="46"/>
      <c r="V20" s="46"/>
      <c r="W20" s="46"/>
      <c r="X20" s="46"/>
      <c r="Y20" s="46"/>
      <c r="Z20" s="46"/>
      <c r="AA20" s="46"/>
    </row>
    <row r="21" spans="1:27">
      <c r="A21" s="40"/>
      <c r="B21" s="81"/>
      <c r="C21" s="226" t="s">
        <v>88</v>
      </c>
      <c r="D21" s="227"/>
      <c r="E21" s="228"/>
      <c r="F21" s="228"/>
      <c r="G21" s="149"/>
      <c r="H21" s="229">
        <f>G21*12</f>
        <v>0</v>
      </c>
      <c r="I21" s="352"/>
      <c r="J21" s="362"/>
      <c r="K21" s="496"/>
      <c r="L21" s="498"/>
      <c r="M21" s="498"/>
      <c r="N21" s="498"/>
      <c r="O21" s="498"/>
      <c r="P21" s="366">
        <f t="shared" si="28"/>
        <v>0</v>
      </c>
      <c r="Q21" s="372">
        <f t="shared" si="29"/>
        <v>0</v>
      </c>
      <c r="R21" s="366"/>
      <c r="S21" s="46"/>
      <c r="T21" s="46"/>
      <c r="U21" s="46"/>
      <c r="V21" s="46"/>
      <c r="W21" s="46"/>
      <c r="X21" s="46"/>
      <c r="Y21" s="46"/>
      <c r="Z21" s="46"/>
      <c r="AA21" s="46"/>
    </row>
    <row r="22" spans="1:27">
      <c r="A22" s="40"/>
      <c r="B22" s="81"/>
      <c r="C22" s="399" t="s">
        <v>89</v>
      </c>
      <c r="D22" s="227"/>
      <c r="E22" s="228"/>
      <c r="F22" s="228"/>
      <c r="G22" s="149"/>
      <c r="H22" s="229">
        <f>G22*12</f>
        <v>0</v>
      </c>
      <c r="I22" s="352"/>
      <c r="J22" s="362"/>
      <c r="K22" s="496"/>
      <c r="L22" s="498"/>
      <c r="M22" s="498"/>
      <c r="N22" s="498"/>
      <c r="O22" s="498"/>
      <c r="P22" s="366">
        <f t="shared" si="28"/>
        <v>0</v>
      </c>
      <c r="Q22" s="372">
        <f t="shared" si="29"/>
        <v>0</v>
      </c>
      <c r="R22" s="366"/>
      <c r="S22" s="46"/>
      <c r="T22" s="46"/>
      <c r="U22" s="46"/>
      <c r="V22" s="46"/>
      <c r="W22" s="46"/>
      <c r="X22" s="46"/>
      <c r="Y22" s="46"/>
      <c r="Z22" s="46"/>
      <c r="AA22" s="46"/>
    </row>
    <row r="23" spans="1:27">
      <c r="A23" s="40"/>
      <c r="B23" s="81"/>
      <c r="C23" s="226" t="s">
        <v>90</v>
      </c>
      <c r="D23" s="227"/>
      <c r="E23" s="228"/>
      <c r="F23" s="228"/>
      <c r="G23" s="149"/>
      <c r="H23" s="229">
        <f>G23*12</f>
        <v>0</v>
      </c>
      <c r="I23" s="352"/>
      <c r="J23" s="362"/>
      <c r="K23" s="496"/>
      <c r="L23" s="498"/>
      <c r="M23" s="498"/>
      <c r="N23" s="498"/>
      <c r="O23" s="498"/>
      <c r="P23" s="366">
        <f t="shared" si="28"/>
        <v>0</v>
      </c>
      <c r="Q23" s="372">
        <f t="shared" si="29"/>
        <v>0</v>
      </c>
      <c r="R23" s="366"/>
      <c r="S23" s="46"/>
      <c r="T23" s="46"/>
      <c r="U23" s="46"/>
      <c r="V23" s="46"/>
      <c r="W23" s="46"/>
      <c r="X23" s="46"/>
      <c r="Y23" s="46"/>
      <c r="Z23" s="46"/>
      <c r="AA23" s="46"/>
    </row>
    <row r="24" spans="1:27" ht="13" thickBot="1">
      <c r="A24" s="40"/>
      <c r="B24" s="81"/>
      <c r="C24" s="230" t="s">
        <v>91</v>
      </c>
      <c r="D24" s="231"/>
      <c r="E24" s="231"/>
      <c r="F24" s="231"/>
      <c r="G24" s="150"/>
      <c r="H24" s="232">
        <f>G24*12</f>
        <v>0</v>
      </c>
      <c r="I24" s="352"/>
      <c r="J24" s="362"/>
      <c r="K24" s="496"/>
      <c r="L24" s="498"/>
      <c r="M24" s="498"/>
      <c r="N24" s="498"/>
      <c r="O24" s="498"/>
      <c r="P24" s="366">
        <f t="shared" si="28"/>
        <v>0</v>
      </c>
      <c r="Q24" s="372">
        <f t="shared" si="29"/>
        <v>0</v>
      </c>
      <c r="R24" s="366"/>
      <c r="S24" s="46"/>
      <c r="T24" s="46"/>
      <c r="U24" s="46"/>
      <c r="V24" s="46"/>
      <c r="W24" s="46"/>
      <c r="X24" s="46"/>
      <c r="Y24" s="46"/>
      <c r="Z24" s="46"/>
      <c r="AA24" s="46"/>
    </row>
    <row r="25" spans="1:27" ht="14" thickTop="1" thickBot="1">
      <c r="A25" s="40"/>
      <c r="B25" s="81"/>
      <c r="C25" s="233" t="s">
        <v>92</v>
      </c>
      <c r="D25" s="234"/>
      <c r="E25" s="235"/>
      <c r="F25" s="235"/>
      <c r="G25" s="236">
        <f>SUM(G20:G24)</f>
        <v>0</v>
      </c>
      <c r="H25" s="237">
        <f>SUM(H20:H24)</f>
        <v>0</v>
      </c>
      <c r="I25" s="352"/>
      <c r="J25" s="362"/>
      <c r="K25" s="498"/>
      <c r="L25" s="498"/>
      <c r="M25" s="498"/>
      <c r="N25" s="498"/>
      <c r="O25" s="498"/>
      <c r="P25" s="366">
        <f t="shared" si="28"/>
        <v>0</v>
      </c>
      <c r="Q25" s="372">
        <f t="shared" si="29"/>
        <v>0</v>
      </c>
      <c r="R25" s="366"/>
      <c r="S25" s="46"/>
      <c r="T25" s="46"/>
      <c r="U25" s="46"/>
      <c r="V25" s="46"/>
      <c r="W25" s="46"/>
      <c r="X25" s="46"/>
      <c r="Y25" s="46"/>
      <c r="Z25" s="46"/>
      <c r="AA25" s="46"/>
    </row>
    <row r="26" spans="1:27" ht="13">
      <c r="B26" s="204"/>
      <c r="C26" s="352"/>
      <c r="D26" s="218"/>
      <c r="E26" s="219"/>
      <c r="F26" s="219"/>
      <c r="G26" s="219"/>
      <c r="H26" s="352"/>
      <c r="I26" s="352"/>
      <c r="J26" s="363"/>
      <c r="K26" s="498"/>
      <c r="L26" s="498"/>
      <c r="M26" s="498"/>
      <c r="N26" s="498"/>
      <c r="O26" s="498"/>
      <c r="P26" s="366">
        <f t="shared" si="28"/>
        <v>0</v>
      </c>
      <c r="Q26" s="372">
        <f t="shared" si="29"/>
        <v>0</v>
      </c>
      <c r="R26" s="366"/>
      <c r="S26" s="46"/>
      <c r="T26" s="46"/>
      <c r="U26" s="46"/>
      <c r="V26" s="46"/>
      <c r="W26" s="46"/>
      <c r="X26" s="46"/>
      <c r="Y26" s="46"/>
      <c r="Z26" s="46"/>
      <c r="AA26" s="46"/>
    </row>
    <row r="27" spans="1:27">
      <c r="A27" s="40"/>
      <c r="B27" s="238"/>
      <c r="C27" s="496" t="s">
        <v>93</v>
      </c>
      <c r="D27" s="494"/>
      <c r="E27" s="494"/>
      <c r="F27" s="494"/>
      <c r="G27" s="494"/>
      <c r="H27" s="494"/>
      <c r="I27" s="499"/>
      <c r="J27" s="364"/>
      <c r="K27" s="498"/>
      <c r="L27" s="498"/>
      <c r="M27" s="498"/>
      <c r="N27" s="498"/>
      <c r="O27" s="498"/>
      <c r="P27" s="366">
        <f t="shared" si="28"/>
        <v>0</v>
      </c>
      <c r="Q27" s="372">
        <f t="shared" si="29"/>
        <v>0</v>
      </c>
      <c r="R27" s="366"/>
      <c r="S27" s="46"/>
      <c r="T27" s="46"/>
      <c r="U27" s="46"/>
      <c r="V27" s="46"/>
      <c r="W27" s="46"/>
      <c r="X27" s="46"/>
      <c r="Y27" s="46"/>
      <c r="Z27" s="46"/>
      <c r="AA27" s="46"/>
    </row>
    <row r="28" spans="1:27" s="46" customFormat="1" ht="13">
      <c r="A28" s="342"/>
      <c r="B28" s="344"/>
      <c r="C28" s="366"/>
      <c r="D28" s="376"/>
      <c r="E28" s="398"/>
      <c r="F28" s="398"/>
      <c r="G28" s="398"/>
      <c r="H28" s="366"/>
      <c r="I28" s="345"/>
      <c r="J28" s="345"/>
      <c r="K28" s="366"/>
      <c r="L28" s="366"/>
      <c r="M28" s="366"/>
      <c r="N28" s="366"/>
      <c r="O28" s="366"/>
      <c r="P28" s="366">
        <f t="shared" si="28"/>
        <v>0</v>
      </c>
      <c r="Q28" s="372">
        <f t="shared" si="29"/>
        <v>0</v>
      </c>
      <c r="R28" s="366"/>
    </row>
    <row r="29" spans="1:27" s="46" customFormat="1" ht="13">
      <c r="A29" s="342"/>
      <c r="B29" s="344"/>
      <c r="C29" s="366"/>
      <c r="D29" s="376"/>
      <c r="E29" s="398"/>
      <c r="F29" s="398"/>
      <c r="G29" s="398"/>
      <c r="H29" s="366"/>
      <c r="I29" s="345"/>
      <c r="J29" s="345"/>
      <c r="K29" s="366"/>
      <c r="L29" s="366"/>
      <c r="M29" s="366"/>
      <c r="N29" s="366"/>
      <c r="O29" s="366"/>
      <c r="P29" s="366">
        <f>SUM(P19:P28)</f>
        <v>0</v>
      </c>
      <c r="Q29" s="372">
        <f>SUM(Q19:Q28)</f>
        <v>0</v>
      </c>
      <c r="R29" s="366"/>
    </row>
    <row r="30" spans="1:27" s="46" customFormat="1" ht="13">
      <c r="A30" s="342"/>
      <c r="B30" s="344"/>
      <c r="C30" s="366"/>
      <c r="D30" s="376"/>
      <c r="E30" s="398"/>
      <c r="F30" s="398"/>
      <c r="G30" s="398"/>
      <c r="H30" s="366"/>
      <c r="I30" s="345"/>
      <c r="J30" s="345"/>
      <c r="K30" s="366"/>
      <c r="L30" s="366"/>
      <c r="M30" s="366"/>
      <c r="N30" s="366"/>
      <c r="O30" s="366"/>
      <c r="P30" s="366"/>
      <c r="Q30" s="366"/>
      <c r="R30" s="366"/>
    </row>
    <row r="31" spans="1:27" s="46" customFormat="1" ht="13">
      <c r="A31" s="342"/>
      <c r="B31" s="344"/>
      <c r="C31" s="366"/>
      <c r="D31" s="376"/>
      <c r="E31" s="398"/>
      <c r="F31" s="398"/>
      <c r="G31" s="398"/>
      <c r="H31" s="366"/>
      <c r="I31" s="345"/>
      <c r="J31" s="345"/>
      <c r="K31" s="366"/>
      <c r="L31" s="366"/>
      <c r="M31" s="366"/>
      <c r="N31" s="366"/>
      <c r="O31" s="366"/>
      <c r="P31" s="366"/>
      <c r="Q31" s="366"/>
      <c r="R31" s="366"/>
    </row>
    <row r="32" spans="1:27" s="46" customFormat="1" ht="13">
      <c r="A32" s="342"/>
      <c r="B32" s="344"/>
      <c r="C32" s="366"/>
      <c r="D32" s="376"/>
      <c r="E32" s="398"/>
      <c r="F32" s="398"/>
      <c r="G32" s="398"/>
      <c r="H32" s="366"/>
      <c r="I32" s="345"/>
      <c r="J32" s="345"/>
      <c r="K32" s="366"/>
      <c r="L32" s="366"/>
      <c r="M32" s="366"/>
      <c r="N32" s="366"/>
      <c r="O32" s="366"/>
      <c r="P32" s="366"/>
      <c r="Q32" s="366"/>
      <c r="R32" s="366"/>
    </row>
    <row r="33" spans="1:18" s="46" customFormat="1" ht="13">
      <c r="A33" s="342"/>
      <c r="B33" s="344"/>
      <c r="C33" s="366"/>
      <c r="D33" s="376"/>
      <c r="E33" s="398"/>
      <c r="F33" s="398"/>
      <c r="G33" s="398"/>
      <c r="H33" s="366"/>
      <c r="I33" s="345"/>
      <c r="J33" s="345"/>
      <c r="K33" s="366"/>
      <c r="L33" s="366"/>
      <c r="M33" s="366"/>
      <c r="N33" s="366"/>
      <c r="O33" s="366"/>
      <c r="P33" s="366"/>
      <c r="Q33" s="366"/>
      <c r="R33" s="366"/>
    </row>
    <row r="34" spans="1:18" s="46" customFormat="1" ht="13">
      <c r="A34" s="342"/>
      <c r="B34" s="344"/>
      <c r="C34" s="366"/>
      <c r="D34" s="376"/>
      <c r="E34" s="398"/>
      <c r="F34" s="398"/>
      <c r="G34" s="398"/>
      <c r="H34" s="366"/>
      <c r="I34" s="345"/>
      <c r="J34" s="345"/>
      <c r="K34" s="366"/>
      <c r="L34" s="366"/>
      <c r="M34" s="366"/>
      <c r="N34" s="366"/>
      <c r="O34" s="366"/>
      <c r="P34" s="366"/>
      <c r="Q34" s="366"/>
      <c r="R34" s="366"/>
    </row>
    <row r="35" spans="1:18" s="46" customFormat="1" ht="13">
      <c r="A35" s="342"/>
      <c r="B35" s="344"/>
      <c r="C35" s="366"/>
      <c r="D35" s="376"/>
      <c r="E35" s="398"/>
      <c r="F35" s="398"/>
      <c r="G35" s="398"/>
      <c r="H35" s="366"/>
      <c r="I35" s="345"/>
      <c r="J35" s="345"/>
      <c r="K35" s="366"/>
      <c r="L35" s="366"/>
      <c r="M35" s="366"/>
      <c r="N35" s="366"/>
      <c r="O35" s="366"/>
      <c r="P35" s="366"/>
      <c r="Q35" s="366"/>
      <c r="R35" s="366"/>
    </row>
    <row r="36" spans="1:18" s="46" customFormat="1" ht="13">
      <c r="A36" s="342"/>
      <c r="B36" s="344"/>
      <c r="C36" s="186"/>
      <c r="D36" s="398"/>
      <c r="E36" s="398"/>
      <c r="F36" s="398"/>
      <c r="G36" s="398"/>
      <c r="H36" s="239"/>
      <c r="I36" s="240"/>
      <c r="J36" s="240"/>
      <c r="K36" s="366"/>
      <c r="L36" s="366"/>
      <c r="M36" s="366"/>
      <c r="N36" s="366"/>
      <c r="O36" s="366"/>
      <c r="P36" s="366"/>
      <c r="Q36" s="366"/>
      <c r="R36" s="366"/>
    </row>
    <row r="37" spans="1:18" s="46" customFormat="1">
      <c r="A37" s="342"/>
      <c r="B37" s="344"/>
      <c r="C37" s="366"/>
      <c r="D37" s="398"/>
      <c r="E37" s="398"/>
      <c r="F37" s="398"/>
      <c r="G37" s="398"/>
      <c r="H37" s="346"/>
      <c r="I37" s="347"/>
      <c r="J37" s="347"/>
      <c r="K37" s="366"/>
      <c r="L37" s="366"/>
      <c r="M37" s="366"/>
      <c r="N37" s="366"/>
      <c r="O37" s="366"/>
      <c r="P37" s="366"/>
      <c r="Q37" s="366"/>
      <c r="R37" s="366"/>
    </row>
    <row r="38" spans="1:18" s="46" customFormat="1">
      <c r="A38" s="342"/>
      <c r="B38" s="344"/>
      <c r="C38" s="366"/>
      <c r="D38" s="398"/>
      <c r="E38" s="398"/>
      <c r="F38" s="398"/>
      <c r="G38" s="398"/>
      <c r="H38" s="366"/>
      <c r="I38" s="366"/>
      <c r="J38" s="366"/>
      <c r="K38" s="366"/>
      <c r="L38" s="366"/>
      <c r="M38" s="366"/>
      <c r="N38" s="366"/>
      <c r="O38" s="366"/>
      <c r="P38" s="366"/>
      <c r="Q38" s="366"/>
      <c r="R38" s="366"/>
    </row>
    <row r="39" spans="1:18" s="46" customFormat="1" ht="13">
      <c r="A39" s="342"/>
      <c r="B39" s="344"/>
      <c r="C39" s="186"/>
      <c r="D39" s="398"/>
      <c r="E39" s="398"/>
      <c r="F39" s="398"/>
      <c r="G39" s="398"/>
      <c r="H39" s="366"/>
      <c r="I39" s="366"/>
      <c r="J39" s="366"/>
      <c r="K39" s="366"/>
      <c r="L39" s="366"/>
      <c r="M39" s="366"/>
      <c r="N39" s="366"/>
      <c r="O39" s="366"/>
      <c r="P39" s="366"/>
      <c r="Q39" s="366"/>
      <c r="R39" s="366"/>
    </row>
    <row r="40" spans="1:18" s="46" customFormat="1">
      <c r="A40" s="342"/>
      <c r="B40" s="348"/>
      <c r="D40" s="342"/>
      <c r="E40" s="342"/>
      <c r="F40" s="342"/>
      <c r="G40" s="342"/>
    </row>
    <row r="41" spans="1:18" s="46" customFormat="1">
      <c r="A41" s="342"/>
      <c r="B41" s="348"/>
      <c r="D41" s="342"/>
      <c r="E41" s="342"/>
      <c r="F41" s="342"/>
      <c r="G41" s="342"/>
    </row>
    <row r="42" spans="1:18" s="46" customFormat="1">
      <c r="A42" s="342"/>
      <c r="B42" s="348"/>
      <c r="D42" s="342"/>
      <c r="E42" s="342"/>
      <c r="F42" s="349"/>
      <c r="G42" s="350"/>
    </row>
    <row r="43" spans="1:18" s="46" customFormat="1">
      <c r="A43" s="342"/>
      <c r="B43" s="348"/>
      <c r="D43" s="342"/>
      <c r="E43" s="342"/>
      <c r="F43" s="342"/>
      <c r="G43" s="342"/>
    </row>
    <row r="44" spans="1:18" s="46" customFormat="1">
      <c r="A44" s="342"/>
      <c r="B44" s="348"/>
      <c r="D44" s="342"/>
      <c r="E44" s="342"/>
      <c r="F44" s="342"/>
      <c r="G44" s="342"/>
    </row>
    <row r="45" spans="1:18" s="46" customFormat="1" ht="13">
      <c r="A45" s="342"/>
      <c r="B45" s="348"/>
      <c r="C45" s="47"/>
      <c r="D45" s="342"/>
      <c r="E45" s="342"/>
      <c r="F45" s="342"/>
      <c r="G45" s="342"/>
    </row>
    <row r="46" spans="1:18" s="46" customFormat="1">
      <c r="A46" s="342"/>
      <c r="B46" s="348"/>
      <c r="D46" s="342"/>
      <c r="E46" s="342"/>
      <c r="F46" s="342"/>
      <c r="G46" s="351"/>
      <c r="H46" s="343"/>
      <c r="I46" s="343"/>
      <c r="J46" s="343"/>
      <c r="K46" s="343"/>
    </row>
    <row r="47" spans="1:18" s="46" customFormat="1">
      <c r="A47" s="342"/>
      <c r="B47" s="348"/>
      <c r="D47" s="342"/>
      <c r="E47" s="342"/>
      <c r="F47" s="342"/>
      <c r="G47" s="351"/>
      <c r="H47" s="343"/>
      <c r="I47" s="343"/>
      <c r="J47" s="343"/>
      <c r="K47" s="343"/>
    </row>
    <row r="48" spans="1:18" s="46" customFormat="1">
      <c r="A48" s="342"/>
      <c r="B48" s="348"/>
      <c r="D48" s="342"/>
      <c r="E48" s="342"/>
      <c r="F48" s="342"/>
      <c r="G48" s="342"/>
      <c r="I48" s="343"/>
      <c r="J48" s="343"/>
      <c r="K48" s="343"/>
    </row>
    <row r="49" spans="1:12" s="46" customFormat="1">
      <c r="A49" s="342"/>
      <c r="B49" s="348"/>
      <c r="D49" s="342"/>
      <c r="E49" s="342"/>
      <c r="F49" s="342"/>
      <c r="G49" s="342"/>
    </row>
    <row r="50" spans="1:12" s="46" customFormat="1" ht="13">
      <c r="A50" s="342"/>
      <c r="B50" s="348"/>
      <c r="C50" s="47"/>
      <c r="D50" s="342"/>
      <c r="E50" s="342"/>
      <c r="F50" s="342"/>
      <c r="G50" s="342"/>
    </row>
    <row r="51" spans="1:12" s="46" customFormat="1" ht="13">
      <c r="A51" s="342"/>
      <c r="B51" s="348"/>
      <c r="C51" s="52"/>
      <c r="D51" s="342"/>
      <c r="E51" s="342"/>
      <c r="F51" s="342"/>
      <c r="G51" s="342"/>
      <c r="H51" s="342"/>
      <c r="I51" s="53"/>
      <c r="J51" s="53"/>
      <c r="K51" s="53"/>
      <c r="L51" s="53"/>
    </row>
    <row r="52" spans="1:12" s="46" customFormat="1">
      <c r="A52" s="342"/>
      <c r="B52" s="348"/>
      <c r="D52" s="342"/>
      <c r="E52" s="342"/>
      <c r="F52" s="342"/>
      <c r="G52" s="351"/>
      <c r="H52" s="343"/>
      <c r="I52" s="343"/>
      <c r="J52" s="343"/>
      <c r="K52" s="343"/>
    </row>
    <row r="53" spans="1:12" s="46" customFormat="1">
      <c r="A53" s="342"/>
      <c r="B53" s="348"/>
      <c r="D53" s="342"/>
      <c r="E53" s="342"/>
      <c r="F53" s="342"/>
      <c r="G53" s="351"/>
      <c r="H53" s="343"/>
      <c r="I53" s="343"/>
      <c r="J53" s="343"/>
      <c r="K53" s="343"/>
    </row>
    <row r="54" spans="1:12" s="46" customFormat="1">
      <c r="A54" s="342"/>
      <c r="B54" s="348"/>
      <c r="D54" s="342"/>
      <c r="E54" s="342"/>
      <c r="F54" s="342"/>
      <c r="G54" s="351"/>
      <c r="H54" s="343"/>
      <c r="I54" s="343"/>
      <c r="J54" s="343"/>
      <c r="K54" s="343"/>
    </row>
    <row r="55" spans="1:12" s="46" customFormat="1">
      <c r="A55" s="342"/>
      <c r="B55" s="348"/>
      <c r="D55" s="342"/>
      <c r="E55" s="342"/>
      <c r="F55" s="342"/>
      <c r="G55" s="351"/>
      <c r="H55" s="343"/>
      <c r="I55" s="343"/>
      <c r="J55" s="343"/>
      <c r="K55" s="343"/>
    </row>
    <row r="56" spans="1:12" s="46" customFormat="1">
      <c r="A56" s="342"/>
      <c r="B56" s="348"/>
      <c r="D56" s="342"/>
      <c r="E56" s="342"/>
      <c r="F56" s="342"/>
      <c r="G56" s="351"/>
      <c r="H56" s="343"/>
      <c r="I56" s="343"/>
      <c r="J56" s="343"/>
      <c r="K56" s="343"/>
    </row>
    <row r="57" spans="1:12" s="46" customFormat="1">
      <c r="A57" s="342"/>
      <c r="B57" s="348"/>
      <c r="D57" s="342"/>
      <c r="E57" s="342"/>
      <c r="F57" s="342"/>
      <c r="G57" s="342"/>
      <c r="I57" s="343"/>
      <c r="J57" s="343"/>
      <c r="K57" s="343"/>
    </row>
    <row r="58" spans="1:12" s="46" customFormat="1">
      <c r="A58" s="342"/>
      <c r="B58" s="348"/>
      <c r="D58" s="342"/>
      <c r="E58" s="342"/>
      <c r="F58" s="342"/>
      <c r="G58" s="342"/>
    </row>
    <row r="59" spans="1:12" s="46" customFormat="1" ht="13">
      <c r="A59" s="342"/>
      <c r="B59" s="348"/>
      <c r="C59" s="47"/>
      <c r="D59" s="342"/>
      <c r="E59" s="342"/>
      <c r="F59" s="342"/>
      <c r="G59" s="342"/>
    </row>
    <row r="60" spans="1:12" s="46" customFormat="1" ht="13">
      <c r="A60" s="342"/>
      <c r="B60" s="348"/>
      <c r="C60" s="52"/>
      <c r="D60" s="342"/>
      <c r="E60" s="342"/>
      <c r="F60" s="342"/>
      <c r="G60" s="342"/>
      <c r="H60" s="342"/>
      <c r="I60" s="53"/>
      <c r="J60" s="53"/>
      <c r="K60" s="53"/>
      <c r="L60" s="53"/>
    </row>
    <row r="61" spans="1:12" s="46" customFormat="1">
      <c r="A61" s="342"/>
      <c r="B61" s="348"/>
      <c r="D61" s="342"/>
      <c r="E61" s="342"/>
      <c r="F61" s="342"/>
      <c r="G61" s="351"/>
      <c r="H61" s="343"/>
      <c r="I61" s="343"/>
      <c r="J61" s="343"/>
      <c r="K61" s="343"/>
    </row>
    <row r="62" spans="1:12" s="46" customFormat="1">
      <c r="A62" s="342"/>
      <c r="B62" s="348"/>
      <c r="D62" s="342"/>
      <c r="E62" s="342"/>
      <c r="F62" s="342"/>
      <c r="G62" s="351"/>
      <c r="H62" s="343"/>
      <c r="I62" s="343"/>
      <c r="J62" s="343"/>
      <c r="K62" s="343"/>
    </row>
    <row r="63" spans="1:12" s="46" customFormat="1">
      <c r="A63" s="342"/>
      <c r="B63" s="348"/>
      <c r="D63" s="342"/>
      <c r="E63" s="342"/>
      <c r="F63" s="342"/>
      <c r="G63" s="351"/>
      <c r="H63" s="343"/>
      <c r="I63" s="343"/>
      <c r="J63" s="343"/>
      <c r="K63" s="343"/>
    </row>
    <row r="64" spans="1:12" s="46" customFormat="1">
      <c r="A64" s="342"/>
      <c r="B64" s="348"/>
      <c r="D64" s="342"/>
      <c r="E64" s="342"/>
      <c r="F64" s="342"/>
      <c r="G64" s="351"/>
      <c r="H64" s="343"/>
      <c r="I64" s="343"/>
      <c r="J64" s="343"/>
      <c r="K64" s="343"/>
    </row>
    <row r="65" spans="1:18" s="46" customFormat="1">
      <c r="A65" s="342"/>
      <c r="B65" s="348"/>
      <c r="D65" s="342"/>
      <c r="E65" s="342"/>
      <c r="F65" s="342"/>
      <c r="G65" s="351"/>
      <c r="H65" s="343"/>
      <c r="I65" s="343"/>
      <c r="J65" s="343"/>
      <c r="K65" s="343"/>
    </row>
    <row r="66" spans="1:18" s="46" customFormat="1">
      <c r="A66" s="342"/>
      <c r="B66" s="348"/>
      <c r="D66" s="342"/>
      <c r="E66" s="342"/>
      <c r="F66" s="342"/>
      <c r="G66" s="342"/>
      <c r="I66" s="343"/>
      <c r="J66" s="343"/>
      <c r="K66" s="343"/>
      <c r="L66" s="343"/>
    </row>
    <row r="67" spans="1:18" s="46" customFormat="1">
      <c r="A67" s="342"/>
      <c r="B67" s="348"/>
      <c r="D67" s="342"/>
      <c r="E67" s="342"/>
      <c r="F67" s="342"/>
      <c r="G67" s="342"/>
    </row>
    <row r="68" spans="1:18" s="46" customFormat="1" ht="13">
      <c r="A68" s="342"/>
      <c r="B68" s="348"/>
      <c r="C68" s="52"/>
      <c r="D68" s="342"/>
      <c r="E68" s="342"/>
      <c r="F68" s="342"/>
      <c r="G68" s="342"/>
      <c r="H68" s="342"/>
      <c r="I68" s="53"/>
      <c r="J68" s="53"/>
      <c r="K68" s="53"/>
    </row>
    <row r="69" spans="1:18" s="46" customFormat="1">
      <c r="A69" s="342"/>
      <c r="B69" s="348"/>
      <c r="D69" s="342"/>
      <c r="E69" s="342"/>
      <c r="F69" s="342"/>
      <c r="G69" s="351"/>
      <c r="H69" s="343"/>
      <c r="I69" s="343"/>
      <c r="J69" s="343"/>
      <c r="K69" s="343"/>
    </row>
    <row r="70" spans="1:18" s="46" customFormat="1">
      <c r="A70" s="342"/>
      <c r="B70" s="348"/>
      <c r="D70" s="342"/>
      <c r="E70" s="342"/>
      <c r="F70" s="342"/>
      <c r="G70" s="351"/>
      <c r="H70" s="343"/>
      <c r="I70" s="343"/>
      <c r="J70" s="343"/>
      <c r="K70" s="343"/>
    </row>
    <row r="71" spans="1:18" s="46" customFormat="1">
      <c r="A71" s="342"/>
      <c r="B71" s="348"/>
      <c r="D71" s="342"/>
      <c r="E71" s="342"/>
      <c r="F71" s="342"/>
      <c r="G71" s="351"/>
      <c r="H71" s="343"/>
      <c r="I71" s="343"/>
      <c r="J71" s="343"/>
      <c r="K71" s="343"/>
    </row>
    <row r="72" spans="1:18" s="46" customFormat="1">
      <c r="A72" s="342"/>
      <c r="B72" s="348"/>
      <c r="D72" s="342"/>
      <c r="E72" s="342"/>
      <c r="F72" s="342"/>
      <c r="G72" s="351"/>
      <c r="H72" s="343"/>
      <c r="I72" s="343"/>
      <c r="J72" s="343"/>
      <c r="K72" s="343"/>
      <c r="R72" s="342"/>
    </row>
    <row r="73" spans="1:18" s="46" customFormat="1">
      <c r="A73" s="342"/>
      <c r="B73" s="348"/>
      <c r="D73" s="342"/>
      <c r="E73" s="342"/>
      <c r="F73" s="342"/>
      <c r="G73" s="342"/>
      <c r="H73" s="343"/>
      <c r="I73" s="343"/>
      <c r="J73" s="343"/>
      <c r="K73" s="343"/>
      <c r="R73" s="343"/>
    </row>
    <row r="74" spans="1:18" s="46" customFormat="1">
      <c r="A74" s="342"/>
      <c r="B74" s="348"/>
      <c r="D74" s="342"/>
      <c r="E74" s="342"/>
      <c r="F74" s="342"/>
      <c r="G74" s="342"/>
      <c r="I74" s="343"/>
      <c r="J74" s="343"/>
      <c r="K74" s="343"/>
    </row>
    <row r="75" spans="1:18" s="46" customFormat="1">
      <c r="A75" s="342"/>
      <c r="B75" s="348"/>
      <c r="D75" s="342"/>
      <c r="E75" s="342"/>
      <c r="F75" s="342"/>
      <c r="G75" s="342"/>
    </row>
    <row r="76" spans="1:18" s="46" customFormat="1" ht="13">
      <c r="A76" s="342"/>
      <c r="B76" s="348"/>
      <c r="C76" s="47"/>
      <c r="D76" s="342"/>
      <c r="E76" s="342"/>
      <c r="F76" s="342"/>
      <c r="G76" s="342"/>
    </row>
    <row r="77" spans="1:18" s="46" customFormat="1" ht="13">
      <c r="A77" s="342"/>
      <c r="B77" s="348"/>
      <c r="C77" s="52"/>
      <c r="D77" s="342"/>
      <c r="E77" s="342"/>
      <c r="F77" s="342"/>
      <c r="G77" s="342"/>
      <c r="H77" s="342"/>
      <c r="I77" s="53"/>
      <c r="J77" s="53"/>
      <c r="K77" s="53"/>
    </row>
    <row r="78" spans="1:18" s="46" customFormat="1">
      <c r="A78" s="342"/>
      <c r="B78" s="348"/>
      <c r="D78" s="342"/>
      <c r="E78" s="342"/>
      <c r="F78" s="342"/>
      <c r="G78" s="351"/>
      <c r="H78" s="343"/>
      <c r="I78" s="343"/>
      <c r="J78" s="343"/>
      <c r="K78" s="343"/>
    </row>
    <row r="79" spans="1:18" s="46" customFormat="1">
      <c r="A79" s="342"/>
      <c r="B79" s="348"/>
      <c r="D79" s="342"/>
      <c r="E79" s="342"/>
      <c r="F79" s="342"/>
      <c r="G79" s="351"/>
      <c r="H79" s="343"/>
      <c r="I79" s="343"/>
      <c r="J79" s="343"/>
      <c r="K79" s="343"/>
    </row>
    <row r="80" spans="1:18">
      <c r="A80" s="40"/>
      <c r="B80" s="42"/>
      <c r="C80" s="43"/>
      <c r="D80" s="40"/>
      <c r="E80" s="40"/>
      <c r="F80" s="40"/>
      <c r="G80" s="54"/>
      <c r="H80" s="41"/>
      <c r="I80" s="41"/>
      <c r="J80" s="41"/>
      <c r="K80" s="41"/>
      <c r="L80" s="43"/>
      <c r="M80" s="46"/>
    </row>
    <row r="81" spans="1:13">
      <c r="A81" s="40"/>
      <c r="B81" s="42"/>
      <c r="C81" s="43"/>
      <c r="D81" s="40"/>
      <c r="E81" s="40"/>
      <c r="F81" s="40"/>
      <c r="G81" s="54"/>
      <c r="H81" s="41"/>
      <c r="I81" s="41"/>
      <c r="J81" s="41"/>
      <c r="K81" s="41"/>
      <c r="L81" s="43"/>
      <c r="M81" s="46"/>
    </row>
    <row r="82" spans="1:13">
      <c r="A82" s="40"/>
      <c r="B82" s="42"/>
      <c r="C82" s="43"/>
      <c r="D82" s="40"/>
      <c r="E82" s="40"/>
      <c r="F82" s="40"/>
      <c r="G82" s="54"/>
      <c r="H82" s="41"/>
      <c r="I82" s="41"/>
      <c r="J82" s="41"/>
      <c r="K82" s="41"/>
      <c r="L82" s="43"/>
      <c r="M82" s="46"/>
    </row>
    <row r="83" spans="1:13">
      <c r="A83" s="40"/>
      <c r="B83" s="42"/>
      <c r="C83" s="43"/>
      <c r="D83" s="40"/>
      <c r="E83" s="40"/>
      <c r="F83" s="40"/>
      <c r="G83" s="40"/>
      <c r="H83" s="43"/>
      <c r="I83" s="41"/>
      <c r="J83" s="41"/>
      <c r="K83" s="41"/>
      <c r="L83" s="43"/>
      <c r="M83" s="46"/>
    </row>
    <row r="84" spans="1:13">
      <c r="A84" s="40"/>
      <c r="B84" s="42"/>
      <c r="C84" s="43"/>
      <c r="D84" s="40"/>
      <c r="E84" s="40"/>
      <c r="F84" s="40"/>
      <c r="G84" s="40"/>
      <c r="H84" s="43"/>
      <c r="I84" s="43"/>
      <c r="J84" s="43"/>
      <c r="K84" s="43"/>
      <c r="L84" s="43"/>
      <c r="M84" s="46"/>
    </row>
    <row r="85" spans="1:13">
      <c r="A85" s="40"/>
      <c r="B85" s="42"/>
      <c r="C85" s="43"/>
      <c r="D85" s="40"/>
      <c r="E85" s="49"/>
      <c r="F85" s="54"/>
      <c r="G85" s="43"/>
      <c r="H85" s="43"/>
      <c r="I85" s="63"/>
      <c r="J85" s="63"/>
      <c r="K85" s="63"/>
      <c r="L85" s="63"/>
      <c r="M85" s="46"/>
    </row>
    <row r="86" spans="1:13" ht="13">
      <c r="A86" s="40"/>
      <c r="B86" s="42"/>
      <c r="C86" s="43"/>
      <c r="D86" s="44"/>
      <c r="E86" s="40"/>
      <c r="F86" s="40"/>
      <c r="G86" s="40"/>
      <c r="H86" s="43"/>
      <c r="I86" s="64"/>
      <c r="J86" s="64"/>
      <c r="K86" s="65"/>
      <c r="L86" s="63"/>
      <c r="M86" s="46"/>
    </row>
    <row r="87" spans="1:13" ht="13">
      <c r="A87" s="40"/>
      <c r="B87" s="42"/>
      <c r="C87" s="47"/>
      <c r="D87" s="40"/>
      <c r="E87" s="40"/>
      <c r="F87" s="40"/>
      <c r="G87" s="40"/>
      <c r="H87" s="48"/>
      <c r="I87" s="65"/>
      <c r="J87" s="65"/>
      <c r="K87" s="66"/>
      <c r="L87" s="63"/>
      <c r="M87" s="46"/>
    </row>
    <row r="88" spans="1:13">
      <c r="A88" s="40"/>
      <c r="B88" s="42"/>
      <c r="C88" s="43"/>
      <c r="D88" s="40"/>
      <c r="E88" s="40"/>
      <c r="F88" s="40"/>
      <c r="G88" s="40"/>
      <c r="H88" s="49"/>
      <c r="I88" s="67"/>
      <c r="J88" s="67"/>
      <c r="K88" s="63"/>
      <c r="L88" s="63"/>
      <c r="M88" s="46"/>
    </row>
    <row r="89" spans="1:13">
      <c r="A89" s="40"/>
      <c r="B89" s="42"/>
      <c r="C89" s="43"/>
      <c r="D89" s="40"/>
      <c r="E89" s="40"/>
      <c r="F89" s="40"/>
      <c r="G89" s="40"/>
      <c r="H89" s="43"/>
      <c r="I89" s="63"/>
      <c r="J89" s="63"/>
      <c r="K89" s="63"/>
      <c r="L89" s="63"/>
      <c r="M89" s="46"/>
    </row>
    <row r="90" spans="1:13" ht="13">
      <c r="A90" s="40"/>
      <c r="B90" s="42"/>
      <c r="C90" s="47"/>
      <c r="D90" s="40"/>
      <c r="E90" s="40"/>
      <c r="F90" s="40"/>
      <c r="G90" s="40"/>
      <c r="H90" s="43"/>
      <c r="I90" s="68"/>
      <c r="J90" s="68"/>
      <c r="K90" s="67"/>
      <c r="L90" s="63"/>
      <c r="M90" s="46"/>
    </row>
    <row r="91" spans="1:13">
      <c r="A91" s="40"/>
      <c r="B91" s="42"/>
      <c r="C91" s="43"/>
      <c r="D91" s="40"/>
      <c r="E91" s="40"/>
      <c r="F91" s="40"/>
      <c r="G91" s="40"/>
      <c r="H91" s="43"/>
      <c r="I91" s="67"/>
      <c r="J91" s="67"/>
      <c r="K91" s="67"/>
      <c r="L91" s="63"/>
      <c r="M91" s="46"/>
    </row>
    <row r="92" spans="1:13">
      <c r="A92" s="40"/>
      <c r="B92" s="42"/>
      <c r="C92" s="43"/>
      <c r="D92" s="40"/>
      <c r="E92" s="40"/>
      <c r="F92" s="40"/>
      <c r="G92" s="40"/>
      <c r="H92" s="43"/>
      <c r="I92" s="67"/>
      <c r="J92" s="67"/>
      <c r="K92" s="67"/>
      <c r="L92" s="63"/>
      <c r="M92" s="46"/>
    </row>
    <row r="93" spans="1:13">
      <c r="A93" s="40"/>
      <c r="B93" s="42"/>
      <c r="C93" s="43"/>
      <c r="D93" s="40"/>
      <c r="E93" s="40"/>
      <c r="F93" s="50"/>
      <c r="G93" s="51"/>
      <c r="H93" s="43"/>
      <c r="I93" s="67"/>
      <c r="J93" s="67"/>
      <c r="K93" s="67"/>
      <c r="L93" s="63"/>
      <c r="M93" s="46"/>
    </row>
    <row r="94" spans="1:13">
      <c r="A94" s="40"/>
      <c r="B94" s="42"/>
      <c r="C94" s="43"/>
      <c r="D94" s="40"/>
      <c r="E94" s="40"/>
      <c r="F94" s="40"/>
      <c r="G94" s="40"/>
      <c r="H94" s="43"/>
      <c r="I94" s="41"/>
      <c r="J94" s="41"/>
      <c r="K94" s="41"/>
      <c r="L94" s="43"/>
      <c r="M94" s="46"/>
    </row>
    <row r="95" spans="1:13">
      <c r="A95" s="40"/>
      <c r="B95" s="42"/>
      <c r="C95" s="43"/>
      <c r="D95" s="40"/>
      <c r="E95" s="40"/>
      <c r="F95" s="40"/>
      <c r="G95" s="40"/>
      <c r="H95" s="43"/>
      <c r="I95" s="41"/>
      <c r="J95" s="41"/>
      <c r="K95" s="41"/>
      <c r="L95" s="43"/>
      <c r="M95" s="46"/>
    </row>
    <row r="96" spans="1:13" ht="13">
      <c r="A96" s="40"/>
      <c r="B96" s="42"/>
      <c r="C96" s="47"/>
      <c r="D96" s="40"/>
      <c r="E96" s="40"/>
      <c r="F96" s="40"/>
      <c r="G96" s="40"/>
      <c r="H96" s="43"/>
      <c r="I96" s="41"/>
      <c r="J96" s="41"/>
      <c r="K96" s="43"/>
      <c r="L96" s="43"/>
      <c r="M96" s="46"/>
    </row>
    <row r="97" spans="1:13">
      <c r="A97" s="40"/>
      <c r="B97" s="42"/>
      <c r="C97" s="43"/>
      <c r="D97" s="40"/>
      <c r="E97" s="40"/>
      <c r="F97" s="40"/>
      <c r="G97" s="40"/>
      <c r="H97" s="43"/>
      <c r="I97" s="43"/>
      <c r="J97" s="43"/>
      <c r="K97" s="43"/>
      <c r="L97" s="43"/>
      <c r="M97" s="46"/>
    </row>
    <row r="98" spans="1:13">
      <c r="A98" s="40"/>
      <c r="B98" s="42"/>
      <c r="C98" s="43"/>
      <c r="D98" s="40"/>
      <c r="E98" s="40"/>
      <c r="F98" s="40"/>
      <c r="G98" s="40"/>
      <c r="H98" s="43"/>
      <c r="I98" s="43"/>
      <c r="J98" s="43"/>
      <c r="K98" s="43"/>
      <c r="L98" s="43"/>
      <c r="M98" s="46"/>
    </row>
    <row r="99" spans="1:13">
      <c r="A99" s="40"/>
      <c r="B99" s="42"/>
      <c r="C99" s="43"/>
      <c r="D99" s="40"/>
      <c r="E99" s="40"/>
      <c r="F99" s="40"/>
      <c r="G99" s="40"/>
      <c r="H99" s="43"/>
      <c r="I99" s="43"/>
      <c r="J99" s="43"/>
      <c r="K99" s="43"/>
      <c r="L99" s="43"/>
      <c r="M99" s="46"/>
    </row>
    <row r="100" spans="1:13">
      <c r="A100" s="40"/>
      <c r="B100" s="42"/>
      <c r="C100" s="43"/>
      <c r="D100" s="40"/>
      <c r="E100" s="40"/>
      <c r="F100" s="40"/>
      <c r="G100" s="40"/>
      <c r="H100" s="43"/>
      <c r="I100" s="43"/>
      <c r="J100" s="43"/>
      <c r="K100" s="43"/>
      <c r="L100" s="43"/>
      <c r="M100" s="46"/>
    </row>
    <row r="101" spans="1:13">
      <c r="A101" s="40"/>
      <c r="B101" s="42"/>
      <c r="C101" s="43"/>
      <c r="D101" s="40"/>
      <c r="E101" s="40"/>
      <c r="F101" s="40"/>
      <c r="G101" s="40"/>
      <c r="H101" s="43"/>
      <c r="I101" s="43"/>
      <c r="J101" s="43"/>
      <c r="K101" s="43"/>
      <c r="L101" s="43"/>
      <c r="M101" s="46"/>
    </row>
    <row r="102" spans="1:13">
      <c r="A102" s="40"/>
      <c r="B102" s="42"/>
      <c r="C102" s="43"/>
      <c r="D102" s="40"/>
      <c r="E102" s="40"/>
      <c r="F102" s="40"/>
      <c r="G102" s="40"/>
      <c r="H102" s="43"/>
      <c r="I102" s="43"/>
      <c r="J102" s="43"/>
      <c r="K102" s="43"/>
      <c r="L102" s="43"/>
      <c r="M102" s="46"/>
    </row>
    <row r="103" spans="1:13">
      <c r="A103" s="40"/>
      <c r="B103" s="42"/>
      <c r="C103" s="43"/>
      <c r="D103" s="40"/>
      <c r="E103" s="40"/>
      <c r="F103" s="40"/>
      <c r="G103" s="40"/>
      <c r="H103" s="43"/>
      <c r="I103" s="43"/>
      <c r="J103" s="43"/>
      <c r="K103" s="43"/>
      <c r="L103" s="43"/>
      <c r="M103" s="46"/>
    </row>
    <row r="104" spans="1:13">
      <c r="A104" s="40"/>
      <c r="B104" s="42"/>
      <c r="C104" s="45"/>
      <c r="D104" s="40"/>
      <c r="E104" s="40"/>
      <c r="F104" s="40"/>
      <c r="G104" s="40"/>
      <c r="H104" s="43"/>
      <c r="I104" s="43"/>
      <c r="J104" s="43"/>
      <c r="K104" s="43"/>
      <c r="L104" s="43"/>
      <c r="M104" s="46"/>
    </row>
    <row r="105" spans="1:13">
      <c r="A105" s="40"/>
      <c r="B105" s="42"/>
      <c r="C105" s="43"/>
      <c r="D105" s="40"/>
      <c r="E105" s="40"/>
      <c r="F105" s="40"/>
      <c r="G105" s="40"/>
      <c r="H105" s="43"/>
      <c r="I105" s="43"/>
      <c r="J105" s="43"/>
      <c r="K105" s="43"/>
      <c r="L105" s="43"/>
      <c r="M105" s="46"/>
    </row>
    <row r="106" spans="1:13">
      <c r="A106" s="40"/>
      <c r="B106" s="42"/>
      <c r="C106" s="43"/>
      <c r="D106" s="40"/>
      <c r="E106" s="40"/>
      <c r="F106" s="40"/>
      <c r="G106" s="40"/>
      <c r="H106" s="43"/>
      <c r="I106" s="43"/>
      <c r="J106" s="43"/>
      <c r="K106" s="43"/>
      <c r="L106" s="43"/>
      <c r="M106" s="46"/>
    </row>
    <row r="107" spans="1:13">
      <c r="A107" s="40"/>
      <c r="B107" s="42"/>
      <c r="C107" s="43"/>
      <c r="D107" s="40"/>
      <c r="E107" s="40"/>
      <c r="F107" s="40"/>
      <c r="G107" s="40"/>
      <c r="H107" s="43"/>
      <c r="I107" s="43"/>
      <c r="J107" s="43"/>
      <c r="K107" s="43"/>
      <c r="L107" s="43"/>
      <c r="M107" s="46"/>
    </row>
    <row r="108" spans="1:13">
      <c r="A108" s="40"/>
      <c r="B108" s="42"/>
      <c r="C108" s="43"/>
      <c r="D108" s="40"/>
      <c r="E108" s="40"/>
      <c r="F108" s="40"/>
      <c r="G108" s="40"/>
      <c r="H108" s="43"/>
      <c r="I108" s="43"/>
      <c r="J108" s="43"/>
      <c r="K108" s="43"/>
      <c r="L108" s="43"/>
      <c r="M108" s="46"/>
    </row>
    <row r="109" spans="1:13">
      <c r="A109" s="40"/>
      <c r="B109" s="42"/>
      <c r="C109" s="43"/>
      <c r="D109" s="40"/>
      <c r="E109" s="40"/>
      <c r="F109" s="40"/>
      <c r="G109" s="40"/>
      <c r="H109" s="43"/>
      <c r="I109" s="43"/>
      <c r="J109" s="43"/>
      <c r="K109" s="43"/>
      <c r="L109" s="43"/>
      <c r="M109" s="46"/>
    </row>
    <row r="110" spans="1:13">
      <c r="A110" s="40"/>
      <c r="B110" s="42"/>
      <c r="C110" s="43"/>
      <c r="D110" s="40"/>
      <c r="E110" s="40"/>
      <c r="F110" s="40"/>
      <c r="G110" s="40"/>
      <c r="H110" s="43"/>
      <c r="I110" s="43"/>
      <c r="J110" s="43"/>
      <c r="K110" s="43"/>
      <c r="L110" s="43"/>
      <c r="M110" s="46"/>
    </row>
    <row r="111" spans="1:13">
      <c r="A111" s="40"/>
      <c r="B111" s="42"/>
      <c r="C111" s="43"/>
      <c r="D111" s="40"/>
      <c r="E111" s="40"/>
      <c r="F111" s="40"/>
      <c r="G111" s="40"/>
      <c r="H111" s="43"/>
      <c r="I111" s="43"/>
      <c r="J111" s="43"/>
      <c r="K111" s="43"/>
      <c r="L111" s="43"/>
      <c r="M111" s="46"/>
    </row>
    <row r="112" spans="1:13">
      <c r="A112" s="40"/>
      <c r="B112" s="42"/>
      <c r="C112" s="43"/>
      <c r="D112" s="40"/>
      <c r="E112" s="40"/>
      <c r="F112" s="40"/>
      <c r="G112" s="40"/>
      <c r="H112" s="43"/>
      <c r="I112" s="43"/>
      <c r="J112" s="43"/>
      <c r="K112" s="43"/>
      <c r="L112" s="43"/>
      <c r="M112" s="46"/>
    </row>
    <row r="113" spans="1:13">
      <c r="A113" s="40"/>
      <c r="B113" s="42"/>
      <c r="C113" s="45"/>
      <c r="D113" s="40"/>
      <c r="E113" s="40"/>
      <c r="F113" s="40"/>
      <c r="G113" s="40"/>
      <c r="H113" s="43"/>
      <c r="I113" s="43"/>
      <c r="J113" s="43"/>
      <c r="K113" s="43"/>
      <c r="L113" s="43"/>
      <c r="M113" s="46"/>
    </row>
    <row r="114" spans="1:13">
      <c r="A114" s="40"/>
      <c r="B114" s="42"/>
      <c r="C114" s="43"/>
      <c r="D114" s="40"/>
      <c r="E114" s="40"/>
      <c r="F114" s="40"/>
      <c r="G114" s="40"/>
      <c r="H114" s="43"/>
      <c r="I114" s="43"/>
      <c r="J114" s="43"/>
      <c r="K114" s="43"/>
      <c r="L114" s="43"/>
      <c r="M114" s="46"/>
    </row>
    <row r="115" spans="1:13">
      <c r="A115" s="40"/>
      <c r="B115" s="42"/>
      <c r="C115" s="43"/>
      <c r="D115" s="40"/>
      <c r="E115" s="40"/>
      <c r="F115" s="40"/>
      <c r="G115" s="40"/>
      <c r="H115" s="43"/>
      <c r="I115" s="43"/>
      <c r="J115" s="43"/>
      <c r="K115" s="43"/>
      <c r="L115" s="43"/>
      <c r="M115" s="46"/>
    </row>
    <row r="116" spans="1:13">
      <c r="A116" s="40"/>
      <c r="B116" s="42"/>
      <c r="C116" s="43"/>
      <c r="D116" s="40"/>
      <c r="E116" s="40"/>
      <c r="F116" s="40"/>
      <c r="G116" s="40"/>
      <c r="H116" s="43"/>
      <c r="I116" s="43"/>
      <c r="J116" s="43"/>
      <c r="K116" s="43"/>
      <c r="L116" s="43"/>
      <c r="M116" s="46"/>
    </row>
    <row r="117" spans="1:13">
      <c r="A117" s="40"/>
      <c r="B117" s="42"/>
      <c r="C117" s="43"/>
      <c r="D117" s="40"/>
      <c r="E117" s="40"/>
      <c r="F117" s="40"/>
      <c r="G117" s="40"/>
      <c r="H117" s="43"/>
      <c r="I117" s="43"/>
      <c r="J117" s="43"/>
      <c r="K117" s="43"/>
      <c r="L117" s="43"/>
      <c r="M117" s="46"/>
    </row>
    <row r="118" spans="1:13">
      <c r="A118" s="40"/>
      <c r="B118" s="42"/>
      <c r="C118" s="43"/>
      <c r="D118" s="40"/>
      <c r="E118" s="40"/>
      <c r="F118" s="40"/>
      <c r="G118" s="40"/>
      <c r="H118" s="43"/>
      <c r="I118" s="43"/>
      <c r="J118" s="43"/>
      <c r="K118" s="43"/>
      <c r="L118" s="43"/>
      <c r="M118" s="46"/>
    </row>
    <row r="119" spans="1:13">
      <c r="A119" s="40"/>
      <c r="B119" s="42"/>
      <c r="C119" s="43"/>
      <c r="D119" s="40"/>
      <c r="E119" s="40"/>
      <c r="F119" s="40"/>
      <c r="G119" s="40"/>
      <c r="H119" s="43"/>
      <c r="I119" s="43"/>
      <c r="J119" s="43"/>
      <c r="K119" s="43"/>
      <c r="L119" s="43"/>
      <c r="M119" s="46"/>
    </row>
    <row r="120" spans="1:13">
      <c r="A120" s="40"/>
      <c r="B120" s="42"/>
      <c r="C120" s="43"/>
      <c r="D120" s="40"/>
      <c r="E120" s="40"/>
      <c r="F120" s="40"/>
      <c r="G120" s="40"/>
      <c r="H120" s="43"/>
      <c r="I120" s="43"/>
      <c r="J120" s="43"/>
      <c r="K120" s="43"/>
      <c r="L120" s="43"/>
      <c r="M120" s="46"/>
    </row>
  </sheetData>
  <sheetProtection sheet="1" selectLockedCells="1"/>
  <mergeCells count="12">
    <mergeCell ref="C1:O2"/>
    <mergeCell ref="K27:O27"/>
    <mergeCell ref="C27:I27"/>
    <mergeCell ref="C17:O17"/>
    <mergeCell ref="J19:O19"/>
    <mergeCell ref="K20:O20"/>
    <mergeCell ref="K21:O21"/>
    <mergeCell ref="K22:O22"/>
    <mergeCell ref="K23:O23"/>
    <mergeCell ref="K24:O24"/>
    <mergeCell ref="K25:O25"/>
    <mergeCell ref="K26:O26"/>
  </mergeCells>
  <phoneticPr fontId="3" type="noConversion"/>
  <dataValidations count="5">
    <dataValidation type="list" allowBlank="1" showInputMessage="1" showErrorMessage="1" sqref="E4:E13" xr:uid="{00000000-0002-0000-0200-000000000000}">
      <formula1>"Single Family,Duplex,Triplex,Fourplex,Townhome,Apartment,Condo,Other"</formula1>
    </dataValidation>
    <dataValidation type="list" allowBlank="1" showInputMessage="1" showErrorMessage="1" sqref="I4:I13" xr:uid="{00000000-0002-0000-0200-000001000000}">
      <formula1>"30%,50%,60%,80%,120%,Market"</formula1>
    </dataValidation>
    <dataValidation type="list" allowBlank="1" showInputMessage="1" showErrorMessage="1" sqref="G4:G13" xr:uid="{00000000-0002-0000-0200-000003000000}">
      <formula1>"1,1.5,2,2.5"</formula1>
    </dataValidation>
    <dataValidation type="list" allowBlank="1" showInputMessage="1" showErrorMessage="1" sqref="F4:F13" xr:uid="{6A1103F9-1754-414D-8F5B-F182554B022A}">
      <formula1>"0,1,2, 3,4"</formula1>
    </dataValidation>
    <dataValidation type="list" allowBlank="1" showInputMessage="1" showErrorMessage="1" sqref="O4:O13" xr:uid="{00000000-0002-0000-0200-000004000000}">
      <formula1>"Yes, No"</formula1>
    </dataValidation>
  </dataValidations>
  <printOptions horizontalCentered="1"/>
  <pageMargins left="0.5" right="0.5" top="0.5" bottom="0.5" header="0.5" footer="0.5"/>
  <pageSetup paperSize="3" scale="76" orientation="landscape" r:id="rId1"/>
  <headerFooter alignWithMargins="0">
    <oddFooter>&amp;L&amp;F&amp;C&amp;A&amp;RStableCommunities.org
CapitalAccessInc.com</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8"/>
  <sheetViews>
    <sheetView showGridLines="0" zoomScaleNormal="100" workbookViewId="0">
      <pane xSplit="7" ySplit="12" topLeftCell="H13" activePane="bottomRight" state="frozen"/>
      <selection pane="topRight" activeCell="J1" sqref="J1"/>
      <selection pane="bottomLeft" activeCell="A13" sqref="A13"/>
      <selection pane="bottomRight" activeCell="D19" sqref="D19"/>
    </sheetView>
  </sheetViews>
  <sheetFormatPr defaultColWidth="8.81640625" defaultRowHeight="12.5"/>
  <cols>
    <col min="1" max="1" width="4" hidden="1" customWidth="1"/>
    <col min="2" max="2" width="28" customWidth="1"/>
    <col min="3" max="3" width="6.6328125" bestFit="1" customWidth="1"/>
    <col min="4" max="5" width="15.453125" customWidth="1"/>
    <col min="6" max="6" width="11.453125" customWidth="1"/>
    <col min="7" max="7" width="4" bestFit="1" customWidth="1"/>
  </cols>
  <sheetData>
    <row r="1" spans="1:7" ht="8.25" customHeight="1">
      <c r="A1" s="173"/>
      <c r="B1" s="488" t="s">
        <v>94</v>
      </c>
      <c r="C1" s="488"/>
      <c r="D1" s="488"/>
      <c r="E1" s="488"/>
      <c r="F1" s="488"/>
      <c r="G1" s="488"/>
    </row>
    <row r="2" spans="1:7" ht="8.25" customHeight="1">
      <c r="A2" s="173"/>
      <c r="B2" s="488"/>
      <c r="C2" s="488"/>
      <c r="D2" s="488"/>
      <c r="E2" s="488"/>
      <c r="F2" s="488"/>
      <c r="G2" s="488"/>
    </row>
    <row r="3" spans="1:7" ht="8.25" customHeight="1">
      <c r="A3" s="173"/>
      <c r="B3" s="488"/>
      <c r="C3" s="488"/>
      <c r="D3" s="488"/>
      <c r="E3" s="488"/>
      <c r="F3" s="488"/>
      <c r="G3" s="488"/>
    </row>
    <row r="4" spans="1:7" ht="14.25" customHeight="1" thickBot="1">
      <c r="A4" s="62">
        <v>1</v>
      </c>
      <c r="B4" s="190" t="s">
        <v>95</v>
      </c>
      <c r="C4" s="352"/>
      <c r="D4" s="219" t="s">
        <v>22</v>
      </c>
      <c r="E4" s="219" t="s">
        <v>23</v>
      </c>
      <c r="F4" s="352"/>
      <c r="G4" s="352"/>
    </row>
    <row r="5" spans="1:7" ht="14.25" customHeight="1">
      <c r="A5" s="62">
        <v>2</v>
      </c>
      <c r="B5" s="352" t="s">
        <v>25</v>
      </c>
      <c r="C5" s="352"/>
      <c r="D5" s="74">
        <f>'2)Revenue'!K15</f>
        <v>0</v>
      </c>
      <c r="E5" s="74" t="e">
        <f>D5/Units</f>
        <v>#DIV/0!</v>
      </c>
      <c r="F5" s="352"/>
      <c r="G5" s="352"/>
    </row>
    <row r="6" spans="1:7" ht="14.25" customHeight="1">
      <c r="A6" s="62">
        <v>3</v>
      </c>
      <c r="B6" s="352" t="s">
        <v>96</v>
      </c>
      <c r="C6" s="352"/>
      <c r="D6" s="74">
        <f>'2)Revenue'!H25</f>
        <v>0</v>
      </c>
      <c r="E6" s="74" t="e">
        <f>D6/Units</f>
        <v>#DIV/0!</v>
      </c>
      <c r="F6" s="352"/>
      <c r="G6" s="352"/>
    </row>
    <row r="7" spans="1:7" ht="14.25" customHeight="1">
      <c r="A7" s="62">
        <v>4</v>
      </c>
      <c r="B7" s="352" t="s">
        <v>97</v>
      </c>
      <c r="C7" s="352"/>
      <c r="D7" s="74">
        <f>D5+D6</f>
        <v>0</v>
      </c>
      <c r="E7" s="74" t="e">
        <f>D7/Units</f>
        <v>#DIV/0!</v>
      </c>
      <c r="F7" s="352"/>
      <c r="G7" s="352"/>
    </row>
    <row r="8" spans="1:7" ht="14.25" customHeight="1">
      <c r="A8" s="62">
        <v>5</v>
      </c>
      <c r="B8" s="352" t="s">
        <v>98</v>
      </c>
      <c r="C8" s="169">
        <v>7.0000000000000007E-2</v>
      </c>
      <c r="D8" s="76">
        <f>D7*C8</f>
        <v>0</v>
      </c>
      <c r="E8" s="76" t="e">
        <f>D8/Units</f>
        <v>#DIV/0!</v>
      </c>
      <c r="F8" s="352"/>
      <c r="G8" s="352"/>
    </row>
    <row r="9" spans="1:7" ht="14.25" customHeight="1">
      <c r="A9" s="62">
        <v>6</v>
      </c>
      <c r="B9" s="178" t="s">
        <v>99</v>
      </c>
      <c r="C9" s="352"/>
      <c r="D9" s="92">
        <f>D7-D8</f>
        <v>0</v>
      </c>
      <c r="E9" s="92" t="e">
        <f>D9/Units</f>
        <v>#DIV/0!</v>
      </c>
      <c r="F9" s="243" t="e">
        <f>D9/$D$9</f>
        <v>#DIV/0!</v>
      </c>
      <c r="G9" s="352"/>
    </row>
    <row r="10" spans="1:7" ht="14.25" customHeight="1">
      <c r="A10" s="62">
        <v>7</v>
      </c>
      <c r="B10" s="352"/>
      <c r="C10" s="352"/>
      <c r="D10" s="352"/>
      <c r="E10" s="352"/>
      <c r="F10" s="352"/>
      <c r="G10" s="352"/>
    </row>
    <row r="11" spans="1:7" ht="5.25" customHeight="1">
      <c r="A11" s="62"/>
      <c r="B11" s="352"/>
      <c r="C11" s="352"/>
      <c r="D11" s="352"/>
      <c r="E11" s="352"/>
      <c r="F11" s="352"/>
      <c r="G11" s="352"/>
    </row>
    <row r="12" spans="1:7" ht="26.5" thickBot="1">
      <c r="A12" s="62">
        <v>8</v>
      </c>
      <c r="B12" s="190" t="s">
        <v>100</v>
      </c>
      <c r="C12" s="191"/>
      <c r="D12" s="244" t="s">
        <v>101</v>
      </c>
      <c r="E12" s="244" t="s">
        <v>102</v>
      </c>
      <c r="F12" s="244" t="s">
        <v>103</v>
      </c>
      <c r="G12" s="191"/>
    </row>
    <row r="13" spans="1:7" ht="14.25" customHeight="1">
      <c r="A13" s="62">
        <v>9</v>
      </c>
      <c r="B13" s="352"/>
      <c r="C13" s="352"/>
      <c r="D13" s="352"/>
      <c r="E13" s="352"/>
      <c r="F13" s="245"/>
      <c r="G13" s="352"/>
    </row>
    <row r="14" spans="1:7" ht="14.25" customHeight="1">
      <c r="A14" s="62">
        <v>10</v>
      </c>
      <c r="B14" s="178" t="s">
        <v>104</v>
      </c>
      <c r="C14" s="352"/>
      <c r="D14" s="219" t="s">
        <v>22</v>
      </c>
      <c r="E14" s="219" t="s">
        <v>23</v>
      </c>
      <c r="F14" s="245"/>
      <c r="G14" s="352"/>
    </row>
    <row r="15" spans="1:7" ht="14.25" customHeight="1">
      <c r="A15" s="62">
        <v>11</v>
      </c>
      <c r="B15" s="352" t="s">
        <v>105</v>
      </c>
      <c r="C15" s="352"/>
      <c r="D15" s="143"/>
      <c r="E15" s="141" t="e">
        <f t="shared" ref="E15:E21" si="0">D15/Units</f>
        <v>#DIV/0!</v>
      </c>
      <c r="F15" s="245"/>
      <c r="G15" s="352"/>
    </row>
    <row r="16" spans="1:7" ht="14.25" customHeight="1">
      <c r="A16" s="62">
        <v>12</v>
      </c>
      <c r="B16" s="352" t="s">
        <v>106</v>
      </c>
      <c r="C16" s="352"/>
      <c r="D16" s="143"/>
      <c r="E16" s="74" t="e">
        <f t="shared" si="0"/>
        <v>#DIV/0!</v>
      </c>
      <c r="F16" s="245"/>
      <c r="G16" s="352"/>
    </row>
    <row r="17" spans="1:7" ht="14.25" customHeight="1">
      <c r="A17" s="62">
        <v>13</v>
      </c>
      <c r="B17" s="352" t="s">
        <v>107</v>
      </c>
      <c r="C17" s="352"/>
      <c r="D17" s="143"/>
      <c r="E17" s="74" t="e">
        <f t="shared" si="0"/>
        <v>#DIV/0!</v>
      </c>
      <c r="F17" s="245"/>
      <c r="G17" s="352"/>
    </row>
    <row r="18" spans="1:7" ht="14.25" customHeight="1">
      <c r="A18" s="62">
        <v>14</v>
      </c>
      <c r="B18" s="352" t="s">
        <v>108</v>
      </c>
      <c r="C18" s="352"/>
      <c r="D18" s="143"/>
      <c r="E18" s="74" t="e">
        <f t="shared" si="0"/>
        <v>#DIV/0!</v>
      </c>
      <c r="F18" s="245"/>
      <c r="G18" s="352"/>
    </row>
    <row r="19" spans="1:7" ht="14.25" customHeight="1">
      <c r="A19" s="62">
        <v>15</v>
      </c>
      <c r="B19" s="352" t="s">
        <v>109</v>
      </c>
      <c r="C19" s="352"/>
      <c r="D19" s="143"/>
      <c r="E19" s="74" t="e">
        <f t="shared" si="0"/>
        <v>#DIV/0!</v>
      </c>
      <c r="F19" s="245"/>
      <c r="G19" s="352"/>
    </row>
    <row r="20" spans="1:7" ht="14.25" customHeight="1">
      <c r="A20" s="62">
        <v>16</v>
      </c>
      <c r="B20" s="339" t="s">
        <v>110</v>
      </c>
      <c r="C20" s="352"/>
      <c r="D20" s="143"/>
      <c r="E20" s="76" t="e">
        <f t="shared" si="0"/>
        <v>#DIV/0!</v>
      </c>
      <c r="F20" s="245"/>
      <c r="G20" s="352"/>
    </row>
    <row r="21" spans="1:7" ht="14.25" customHeight="1">
      <c r="A21" s="62">
        <v>17</v>
      </c>
      <c r="B21" s="178" t="s">
        <v>97</v>
      </c>
      <c r="C21" s="352"/>
      <c r="D21" s="92">
        <f>SUM(D15:D20)</f>
        <v>0</v>
      </c>
      <c r="E21" s="92" t="e">
        <f t="shared" si="0"/>
        <v>#DIV/0!</v>
      </c>
      <c r="F21" s="246" t="e">
        <f>D21/$D$9</f>
        <v>#DIV/0!</v>
      </c>
      <c r="G21" s="352"/>
    </row>
    <row r="22" spans="1:7" ht="14.25" customHeight="1">
      <c r="A22" s="62">
        <v>18</v>
      </c>
      <c r="B22" s="352"/>
      <c r="C22" s="352"/>
      <c r="D22" s="352"/>
      <c r="E22" s="352"/>
      <c r="F22" s="245"/>
      <c r="G22" s="352"/>
    </row>
    <row r="23" spans="1:7" ht="14.25" customHeight="1">
      <c r="A23" s="62">
        <v>19</v>
      </c>
      <c r="B23" s="178" t="s">
        <v>34</v>
      </c>
      <c r="C23" s="352"/>
      <c r="D23" s="219" t="s">
        <v>22</v>
      </c>
      <c r="E23" s="219" t="s">
        <v>23</v>
      </c>
      <c r="F23" s="245"/>
      <c r="G23" s="352"/>
    </row>
    <row r="24" spans="1:7" ht="14.25" customHeight="1">
      <c r="A24" s="62">
        <v>20</v>
      </c>
      <c r="B24" s="352" t="s">
        <v>111</v>
      </c>
      <c r="C24" s="352"/>
      <c r="D24" s="143"/>
      <c r="E24" s="74" t="e">
        <f t="shared" ref="E24:E29" si="1">D24/Units</f>
        <v>#DIV/0!</v>
      </c>
      <c r="F24" s="245"/>
      <c r="G24" s="352"/>
    </row>
    <row r="25" spans="1:7" ht="14.25" customHeight="1">
      <c r="A25" s="62">
        <v>21</v>
      </c>
      <c r="B25" s="352" t="s">
        <v>112</v>
      </c>
      <c r="C25" s="352"/>
      <c r="D25" s="143"/>
      <c r="E25" s="74" t="e">
        <f t="shared" si="1"/>
        <v>#DIV/0!</v>
      </c>
      <c r="F25" s="245"/>
      <c r="G25" s="352"/>
    </row>
    <row r="26" spans="1:7" ht="14.25" customHeight="1">
      <c r="A26" s="62">
        <v>22</v>
      </c>
      <c r="B26" s="352" t="s">
        <v>113</v>
      </c>
      <c r="C26" s="352"/>
      <c r="D26" s="143"/>
      <c r="E26" s="74" t="e">
        <f t="shared" si="1"/>
        <v>#DIV/0!</v>
      </c>
      <c r="F26" s="245"/>
      <c r="G26" s="352"/>
    </row>
    <row r="27" spans="1:7" ht="14.25" customHeight="1">
      <c r="A27" s="62">
        <v>23</v>
      </c>
      <c r="B27" s="352" t="s">
        <v>114</v>
      </c>
      <c r="C27" s="352"/>
      <c r="D27" s="143"/>
      <c r="E27" s="74" t="e">
        <f t="shared" si="1"/>
        <v>#DIV/0!</v>
      </c>
      <c r="F27" s="245"/>
      <c r="G27" s="352"/>
    </row>
    <row r="28" spans="1:7" ht="14.25" customHeight="1">
      <c r="A28" s="62">
        <v>24</v>
      </c>
      <c r="B28" s="339" t="s">
        <v>115</v>
      </c>
      <c r="C28" s="352"/>
      <c r="D28" s="143"/>
      <c r="E28" s="76" t="e">
        <f t="shared" si="1"/>
        <v>#DIV/0!</v>
      </c>
      <c r="F28" s="245"/>
      <c r="G28" s="352"/>
    </row>
    <row r="29" spans="1:7" ht="14.25" customHeight="1">
      <c r="A29" s="62">
        <v>25</v>
      </c>
      <c r="B29" s="178" t="s">
        <v>97</v>
      </c>
      <c r="C29" s="352"/>
      <c r="D29" s="92">
        <f>SUM(D24:D28)</f>
        <v>0</v>
      </c>
      <c r="E29" s="92" t="e">
        <f t="shared" si="1"/>
        <v>#DIV/0!</v>
      </c>
      <c r="F29" s="246" t="e">
        <f>D29/$D$9</f>
        <v>#DIV/0!</v>
      </c>
      <c r="G29" s="352"/>
    </row>
    <row r="30" spans="1:7" ht="14.25" customHeight="1">
      <c r="A30" s="62">
        <v>26</v>
      </c>
      <c r="B30" s="352"/>
      <c r="C30" s="352"/>
      <c r="D30" s="352"/>
      <c r="E30" s="352"/>
      <c r="F30" s="245"/>
      <c r="G30" s="352"/>
    </row>
    <row r="31" spans="1:7" ht="14.25" customHeight="1">
      <c r="A31" s="62">
        <v>27</v>
      </c>
      <c r="B31" s="178" t="s">
        <v>36</v>
      </c>
      <c r="C31" s="352"/>
      <c r="D31" s="219" t="s">
        <v>22</v>
      </c>
      <c r="E31" s="219" t="s">
        <v>23</v>
      </c>
      <c r="F31" s="245"/>
      <c r="G31" s="352"/>
    </row>
    <row r="32" spans="1:7" ht="14.25" customHeight="1">
      <c r="A32" s="62">
        <v>28</v>
      </c>
      <c r="B32" s="352" t="s">
        <v>116</v>
      </c>
      <c r="C32" s="352"/>
      <c r="D32" s="340"/>
      <c r="E32" s="74" t="e">
        <f t="shared" ref="E32:E41" si="2">D32/Units</f>
        <v>#DIV/0!</v>
      </c>
      <c r="F32" s="245"/>
      <c r="G32" s="352"/>
    </row>
    <row r="33" spans="1:7" ht="14.25" customHeight="1">
      <c r="A33" s="62">
        <v>29</v>
      </c>
      <c r="B33" s="352" t="s">
        <v>117</v>
      </c>
      <c r="C33" s="352"/>
      <c r="D33" s="143"/>
      <c r="E33" s="74" t="e">
        <f t="shared" si="2"/>
        <v>#DIV/0!</v>
      </c>
      <c r="F33" s="245"/>
      <c r="G33" s="352"/>
    </row>
    <row r="34" spans="1:7" ht="14.25" customHeight="1">
      <c r="A34" s="62">
        <v>30</v>
      </c>
      <c r="B34" s="352" t="s">
        <v>118</v>
      </c>
      <c r="C34" s="352"/>
      <c r="D34" s="143"/>
      <c r="E34" s="74" t="e">
        <f t="shared" si="2"/>
        <v>#DIV/0!</v>
      </c>
      <c r="F34" s="245"/>
      <c r="G34" s="352"/>
    </row>
    <row r="35" spans="1:7" ht="14.25" customHeight="1">
      <c r="A35" s="62">
        <v>31</v>
      </c>
      <c r="B35" s="352" t="s">
        <v>119</v>
      </c>
      <c r="C35" s="352"/>
      <c r="D35" s="143"/>
      <c r="E35" s="74" t="e">
        <f t="shared" si="2"/>
        <v>#DIV/0!</v>
      </c>
      <c r="F35" s="245"/>
      <c r="G35" s="352"/>
    </row>
    <row r="36" spans="1:7" ht="14.25" customHeight="1">
      <c r="A36" s="62">
        <v>32</v>
      </c>
      <c r="B36" s="352" t="s">
        <v>120</v>
      </c>
      <c r="C36" s="352"/>
      <c r="D36" s="143"/>
      <c r="E36" s="74" t="e">
        <f t="shared" si="2"/>
        <v>#DIV/0!</v>
      </c>
      <c r="F36" s="245"/>
      <c r="G36" s="352"/>
    </row>
    <row r="37" spans="1:7" ht="14.25" customHeight="1">
      <c r="A37" s="62">
        <v>33</v>
      </c>
      <c r="B37" s="352" t="s">
        <v>121</v>
      </c>
      <c r="C37" s="352"/>
      <c r="D37" s="143"/>
      <c r="E37" s="74" t="e">
        <f t="shared" si="2"/>
        <v>#DIV/0!</v>
      </c>
      <c r="F37" s="245"/>
      <c r="G37" s="352"/>
    </row>
    <row r="38" spans="1:7" ht="14.25" customHeight="1">
      <c r="A38" s="62">
        <v>34</v>
      </c>
      <c r="B38" s="352" t="s">
        <v>122</v>
      </c>
      <c r="C38" s="352"/>
      <c r="D38" s="143"/>
      <c r="E38" s="74" t="e">
        <f t="shared" si="2"/>
        <v>#DIV/0!</v>
      </c>
      <c r="F38" s="245"/>
      <c r="G38" s="352"/>
    </row>
    <row r="39" spans="1:7" ht="14.25" customHeight="1">
      <c r="A39" s="62">
        <v>35</v>
      </c>
      <c r="B39" s="352" t="s">
        <v>123</v>
      </c>
      <c r="C39" s="352"/>
      <c r="D39" s="143"/>
      <c r="E39" s="74" t="e">
        <f t="shared" si="2"/>
        <v>#DIV/0!</v>
      </c>
      <c r="F39" s="245"/>
      <c r="G39" s="352"/>
    </row>
    <row r="40" spans="1:7" ht="14.25" customHeight="1">
      <c r="A40" s="62">
        <v>36</v>
      </c>
      <c r="B40" s="172" t="s">
        <v>115</v>
      </c>
      <c r="C40" s="352"/>
      <c r="D40" s="143"/>
      <c r="E40" s="76" t="e">
        <f t="shared" si="2"/>
        <v>#DIV/0!</v>
      </c>
      <c r="F40" s="245"/>
      <c r="G40" s="352"/>
    </row>
    <row r="41" spans="1:7" ht="14.25" customHeight="1">
      <c r="A41" s="62">
        <v>37</v>
      </c>
      <c r="B41" s="178" t="s">
        <v>97</v>
      </c>
      <c r="C41" s="352"/>
      <c r="D41" s="92">
        <f>SUM(D32:D40)</f>
        <v>0</v>
      </c>
      <c r="E41" s="92" t="e">
        <f t="shared" si="2"/>
        <v>#DIV/0!</v>
      </c>
      <c r="F41" s="246" t="e">
        <f>D41/$D$9</f>
        <v>#DIV/0!</v>
      </c>
      <c r="G41" s="352"/>
    </row>
    <row r="42" spans="1:7" ht="14.25" customHeight="1">
      <c r="A42" s="62">
        <v>38</v>
      </c>
      <c r="B42" s="352"/>
      <c r="C42" s="352"/>
      <c r="D42" s="74"/>
      <c r="E42" s="74"/>
      <c r="F42" s="245"/>
      <c r="G42" s="352"/>
    </row>
    <row r="43" spans="1:7" ht="14.25" customHeight="1">
      <c r="A43" s="62">
        <v>39</v>
      </c>
      <c r="B43" s="178" t="s">
        <v>38</v>
      </c>
      <c r="C43" s="352"/>
      <c r="D43" s="247" t="s">
        <v>22</v>
      </c>
      <c r="E43" s="247" t="s">
        <v>23</v>
      </c>
      <c r="F43" s="245"/>
      <c r="G43" s="352"/>
    </row>
    <row r="44" spans="1:7" ht="14.25" customHeight="1">
      <c r="A44" s="62">
        <v>40</v>
      </c>
      <c r="B44" s="352" t="s">
        <v>124</v>
      </c>
      <c r="C44" s="352"/>
      <c r="D44" s="143"/>
      <c r="E44" s="74" t="e">
        <f t="shared" ref="E44:E49" si="3">D44/Units</f>
        <v>#DIV/0!</v>
      </c>
      <c r="F44" s="245"/>
      <c r="G44" s="352"/>
    </row>
    <row r="45" spans="1:7" ht="14.25" customHeight="1">
      <c r="A45" s="62">
        <v>41</v>
      </c>
      <c r="B45" s="352" t="s">
        <v>125</v>
      </c>
      <c r="C45" s="352"/>
      <c r="D45" s="143"/>
      <c r="E45" s="74" t="e">
        <f t="shared" si="3"/>
        <v>#DIV/0!</v>
      </c>
      <c r="F45" s="245"/>
      <c r="G45" s="352"/>
    </row>
    <row r="46" spans="1:7" ht="14.25" customHeight="1">
      <c r="A46" s="62">
        <v>42</v>
      </c>
      <c r="B46" s="352" t="s">
        <v>126</v>
      </c>
      <c r="C46" s="352"/>
      <c r="D46" s="143"/>
      <c r="E46" s="74" t="e">
        <f t="shared" si="3"/>
        <v>#DIV/0!</v>
      </c>
      <c r="F46" s="245"/>
      <c r="G46" s="352"/>
    </row>
    <row r="47" spans="1:7" ht="14.25" customHeight="1">
      <c r="A47" s="62">
        <v>43</v>
      </c>
      <c r="B47" s="352" t="s">
        <v>127</v>
      </c>
      <c r="C47" s="352"/>
      <c r="D47" s="143"/>
      <c r="E47" s="74" t="e">
        <f t="shared" si="3"/>
        <v>#DIV/0!</v>
      </c>
      <c r="F47" s="245"/>
      <c r="G47" s="352"/>
    </row>
    <row r="48" spans="1:7" ht="14.25" customHeight="1">
      <c r="A48" s="62">
        <v>44</v>
      </c>
      <c r="B48" s="339" t="s">
        <v>110</v>
      </c>
      <c r="C48" s="352"/>
      <c r="D48" s="143"/>
      <c r="E48" s="76" t="e">
        <f t="shared" si="3"/>
        <v>#DIV/0!</v>
      </c>
      <c r="F48" s="245"/>
      <c r="G48" s="352"/>
    </row>
    <row r="49" spans="1:7" ht="14.25" customHeight="1">
      <c r="A49" s="62">
        <v>45</v>
      </c>
      <c r="B49" s="178" t="s">
        <v>97</v>
      </c>
      <c r="C49" s="352"/>
      <c r="D49" s="92">
        <f>SUM(D44:D48)</f>
        <v>0</v>
      </c>
      <c r="E49" s="92" t="e">
        <f t="shared" si="3"/>
        <v>#DIV/0!</v>
      </c>
      <c r="F49" s="246" t="e">
        <f>D49/$D$9</f>
        <v>#DIV/0!</v>
      </c>
      <c r="G49" s="352"/>
    </row>
    <row r="50" spans="1:7" ht="14.25" customHeight="1">
      <c r="A50" s="62">
        <v>46</v>
      </c>
      <c r="B50" s="352"/>
      <c r="C50" s="352"/>
      <c r="D50" s="74"/>
      <c r="E50" s="74"/>
      <c r="F50" s="245"/>
      <c r="G50" s="352"/>
    </row>
    <row r="51" spans="1:7" ht="14.25" customHeight="1">
      <c r="A51" s="62">
        <v>47</v>
      </c>
      <c r="B51" s="178" t="s">
        <v>128</v>
      </c>
      <c r="C51" s="352"/>
      <c r="D51" s="92">
        <f>D49+D41+D29+D21</f>
        <v>0</v>
      </c>
      <c r="E51" s="92" t="e">
        <f>D51/Units</f>
        <v>#DIV/0!</v>
      </c>
      <c r="F51" s="246" t="e">
        <f>D51/$D$9</f>
        <v>#DIV/0!</v>
      </c>
      <c r="G51" s="352"/>
    </row>
    <row r="52" spans="1:7" ht="14.25" customHeight="1">
      <c r="A52" s="62">
        <v>48</v>
      </c>
      <c r="B52" s="352"/>
      <c r="C52" s="352"/>
      <c r="D52" s="74"/>
      <c r="E52" s="74"/>
      <c r="F52" s="245"/>
      <c r="G52" s="352"/>
    </row>
    <row r="53" spans="1:7" ht="14.25" customHeight="1">
      <c r="A53" s="62">
        <v>49</v>
      </c>
      <c r="B53" s="178" t="s">
        <v>35</v>
      </c>
      <c r="C53" s="352"/>
      <c r="D53" s="92">
        <f>D9-D51</f>
        <v>0</v>
      </c>
      <c r="E53" s="92" t="e">
        <f>D53/Units</f>
        <v>#DIV/0!</v>
      </c>
      <c r="F53" s="246" t="e">
        <f>D53/$D$9</f>
        <v>#DIV/0!</v>
      </c>
      <c r="G53" s="352"/>
    </row>
    <row r="54" spans="1:7" ht="14.25" customHeight="1">
      <c r="A54" s="62">
        <v>50</v>
      </c>
      <c r="B54" s="352"/>
      <c r="C54" s="352"/>
      <c r="D54" s="352"/>
      <c r="E54" s="352"/>
      <c r="F54" s="245"/>
      <c r="G54" s="352"/>
    </row>
    <row r="55" spans="1:7" ht="14.25" customHeight="1" thickBot="1">
      <c r="A55" s="62">
        <v>51</v>
      </c>
      <c r="B55" s="190" t="s">
        <v>129</v>
      </c>
      <c r="C55" s="352"/>
      <c r="D55" s="352"/>
      <c r="E55" s="352"/>
      <c r="F55" s="245"/>
      <c r="G55" s="352"/>
    </row>
    <row r="56" spans="1:7" ht="14.25" customHeight="1">
      <c r="A56" s="62">
        <v>52</v>
      </c>
      <c r="B56" s="352" t="s">
        <v>130</v>
      </c>
      <c r="C56" s="352"/>
      <c r="D56" s="361">
        <v>1.1499999999999999</v>
      </c>
      <c r="E56" s="352"/>
      <c r="F56" s="245"/>
      <c r="G56" s="352"/>
    </row>
    <row r="57" spans="1:7" ht="14.25" customHeight="1">
      <c r="A57" s="62">
        <v>53</v>
      </c>
      <c r="B57" s="365" t="s">
        <v>131</v>
      </c>
      <c r="C57" s="352"/>
      <c r="D57" s="74">
        <f>D53/D56</f>
        <v>0</v>
      </c>
      <c r="E57" s="395" t="e">
        <f>D57/Units</f>
        <v>#DIV/0!</v>
      </c>
      <c r="F57" s="246" t="e">
        <f>D57/$D$9</f>
        <v>#DIV/0!</v>
      </c>
      <c r="G57" s="352"/>
    </row>
    <row r="58" spans="1:7" ht="14.25" customHeight="1">
      <c r="A58" s="62">
        <v>54</v>
      </c>
      <c r="B58" s="365" t="s">
        <v>132</v>
      </c>
      <c r="C58" s="352"/>
      <c r="D58" s="145">
        <v>30</v>
      </c>
      <c r="E58" s="352"/>
      <c r="F58" s="245"/>
      <c r="G58" s="352"/>
    </row>
    <row r="59" spans="1:7" ht="14.25" customHeight="1">
      <c r="A59" s="62">
        <v>55</v>
      </c>
      <c r="B59" s="365" t="s">
        <v>133</v>
      </c>
      <c r="C59" s="352"/>
      <c r="D59" s="374">
        <v>3.5000000000000003E-2</v>
      </c>
      <c r="E59" s="352"/>
      <c r="F59" s="245"/>
      <c r="G59" s="352"/>
    </row>
    <row r="60" spans="1:7" s="3" customFormat="1" ht="14.25" customHeight="1">
      <c r="A60" s="62">
        <v>56</v>
      </c>
      <c r="B60" s="365" t="s">
        <v>134</v>
      </c>
      <c r="C60" s="365"/>
      <c r="D60" s="395">
        <f>'1)Summary'!E83</f>
        <v>0</v>
      </c>
      <c r="E60" s="395" t="e">
        <f>D60/Units</f>
        <v>#DIV/0!</v>
      </c>
      <c r="F60" s="400"/>
      <c r="G60" s="365"/>
    </row>
    <row r="61" spans="1:7" ht="14.25" customHeight="1">
      <c r="A61" s="62">
        <v>57</v>
      </c>
      <c r="B61" s="178" t="s">
        <v>135</v>
      </c>
      <c r="C61" s="352"/>
      <c r="D61" s="317"/>
      <c r="E61" s="92" t="e">
        <f>D61/Units</f>
        <v>#DIV/0!</v>
      </c>
      <c r="F61" s="246" t="e">
        <f>D61/$D$9</f>
        <v>#DIV/0!</v>
      </c>
      <c r="G61" s="352"/>
    </row>
    <row r="62" spans="1:7" ht="14.25" customHeight="1">
      <c r="A62" s="62">
        <v>58</v>
      </c>
      <c r="B62" s="178" t="s">
        <v>136</v>
      </c>
      <c r="C62" s="352"/>
      <c r="D62" s="198">
        <f>IF(D58=0,0,PMT(D59/12,D58*12,-D60))</f>
        <v>0</v>
      </c>
      <c r="E62" s="352"/>
      <c r="F62" s="245"/>
      <c r="G62" s="352"/>
    </row>
    <row r="63" spans="1:7" s="173" customFormat="1" ht="14.25" customHeight="1">
      <c r="A63" s="62"/>
      <c r="B63" s="178" t="s">
        <v>137</v>
      </c>
      <c r="C63" s="352"/>
      <c r="D63" s="198">
        <f>IF(ISBLANK(D61),D62*12,D61*12)</f>
        <v>0</v>
      </c>
      <c r="E63" s="352"/>
      <c r="F63" s="245"/>
      <c r="G63" s="352"/>
    </row>
    <row r="64" spans="1:7" ht="14.25" customHeight="1">
      <c r="A64" s="62">
        <v>59</v>
      </c>
      <c r="B64" s="352"/>
      <c r="C64" s="352"/>
      <c r="D64" s="219" t="s">
        <v>22</v>
      </c>
      <c r="E64" s="219" t="s">
        <v>23</v>
      </c>
      <c r="F64" s="245"/>
      <c r="G64" s="352"/>
    </row>
    <row r="65" spans="1:7" ht="14.25" customHeight="1">
      <c r="A65" s="62">
        <v>60</v>
      </c>
      <c r="B65" s="178" t="s">
        <v>138</v>
      </c>
      <c r="C65" s="352"/>
      <c r="D65" s="248">
        <f>D57-D63</f>
        <v>0</v>
      </c>
      <c r="E65" s="92" t="e">
        <f>D65/Units</f>
        <v>#DIV/0!</v>
      </c>
      <c r="F65" s="245"/>
      <c r="G65" s="352"/>
    </row>
    <row r="66" spans="1:7" ht="13">
      <c r="A66" s="173"/>
      <c r="B66" s="352"/>
      <c r="C66" s="352"/>
      <c r="D66" s="178"/>
      <c r="E66" s="352"/>
      <c r="F66" s="352"/>
      <c r="G66" s="352"/>
    </row>
    <row r="67" spans="1:7">
      <c r="A67" s="173"/>
      <c r="B67" s="352"/>
      <c r="C67" s="352"/>
      <c r="D67" s="352"/>
      <c r="E67" s="352"/>
      <c r="F67" s="352"/>
      <c r="G67" s="352"/>
    </row>
    <row r="68" spans="1:7">
      <c r="A68" s="173"/>
      <c r="B68" s="352"/>
      <c r="C68" s="352"/>
      <c r="D68" s="352"/>
      <c r="E68" s="352"/>
      <c r="F68" s="352"/>
      <c r="G68" s="352"/>
    </row>
  </sheetData>
  <sheetProtection sheet="1" selectLockedCells="1"/>
  <mergeCells count="1">
    <mergeCell ref="B1:G3"/>
  </mergeCells>
  <phoneticPr fontId="3" type="noConversion"/>
  <printOptions horizontalCentered="1"/>
  <pageMargins left="0.5" right="0.5" top="0.5" bottom="0.5" header="0.5" footer="0.5"/>
  <pageSetup paperSize="3" scale="72" fitToWidth="5" orientation="landscape" r:id="rId1"/>
  <headerFooter alignWithMargins="0">
    <oddFooter>&amp;L&amp;F&amp;C&amp;A&amp;RStableCommunities.org
CapitalAccessInc.com</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2"/>
  <sheetViews>
    <sheetView showGridLines="0" zoomScaleNormal="100" workbookViewId="0">
      <pane xSplit="4" ySplit="4" topLeftCell="E5" activePane="bottomRight" state="frozen"/>
      <selection pane="topRight" activeCell="B5" sqref="B5:C5"/>
      <selection pane="bottomLeft" activeCell="B5" sqref="B5:C5"/>
      <selection pane="bottomRight" activeCell="D6" sqref="D6"/>
    </sheetView>
  </sheetViews>
  <sheetFormatPr defaultColWidth="8.81640625" defaultRowHeight="12.5"/>
  <cols>
    <col min="1" max="1" width="2.453125" bestFit="1" customWidth="1"/>
    <col min="2" max="2" width="24.1796875" customWidth="1"/>
    <col min="3" max="3" width="5.1796875" bestFit="1" customWidth="1"/>
    <col min="4" max="4" width="9.26953125" bestFit="1" customWidth="1"/>
    <col min="5" max="5" width="11.26953125" bestFit="1" customWidth="1"/>
    <col min="6" max="6" width="11.1796875" bestFit="1" customWidth="1"/>
    <col min="7" max="7" width="11.26953125" bestFit="1" customWidth="1"/>
    <col min="8" max="14" width="12.1796875" bestFit="1" customWidth="1"/>
    <col min="15" max="15" width="11.1796875" bestFit="1" customWidth="1"/>
    <col min="16" max="17" width="12.1796875" bestFit="1" customWidth="1"/>
    <col min="18" max="19" width="12" bestFit="1" customWidth="1"/>
    <col min="20" max="20" width="11" bestFit="1" customWidth="1"/>
    <col min="21" max="24" width="12" bestFit="1" customWidth="1"/>
  </cols>
  <sheetData>
    <row r="1" spans="1:25" ht="16" customHeight="1">
      <c r="A1" s="352"/>
      <c r="B1" s="504" t="s">
        <v>139</v>
      </c>
      <c r="C1" s="504"/>
      <c r="D1" s="504"/>
      <c r="E1" s="352"/>
      <c r="F1" s="352"/>
      <c r="G1" s="352"/>
      <c r="H1" s="352"/>
      <c r="I1" s="352"/>
      <c r="J1" s="352"/>
      <c r="K1" s="352"/>
      <c r="L1" s="352"/>
      <c r="M1" s="352"/>
      <c r="N1" s="352"/>
      <c r="O1" s="352"/>
      <c r="P1" s="352"/>
      <c r="Q1" s="352"/>
      <c r="R1" s="352"/>
      <c r="S1" s="352"/>
      <c r="T1" s="352"/>
      <c r="U1" s="352"/>
      <c r="V1" s="352"/>
      <c r="W1" s="352"/>
      <c r="X1" s="352"/>
      <c r="Y1" s="352"/>
    </row>
    <row r="2" spans="1:25" ht="14.25" customHeight="1">
      <c r="A2" s="352"/>
      <c r="B2" s="505"/>
      <c r="C2" s="505"/>
      <c r="D2" s="505"/>
      <c r="E2" s="352"/>
      <c r="F2" s="352"/>
      <c r="G2" s="352"/>
      <c r="H2" s="352"/>
      <c r="I2" s="352"/>
      <c r="J2" s="352"/>
      <c r="K2" s="352"/>
      <c r="L2" s="352"/>
      <c r="M2" s="352"/>
      <c r="N2" s="352"/>
      <c r="O2" s="352"/>
      <c r="P2" s="352"/>
      <c r="Q2" s="352"/>
      <c r="R2" s="352"/>
      <c r="S2" s="352"/>
      <c r="T2" s="352"/>
      <c r="U2" s="352"/>
      <c r="V2" s="352"/>
      <c r="W2" s="352"/>
      <c r="X2" s="352"/>
      <c r="Y2" s="352"/>
    </row>
    <row r="3" spans="1:25" ht="14.25" customHeight="1">
      <c r="A3" s="81">
        <v>1</v>
      </c>
      <c r="B3" s="352"/>
      <c r="C3" s="352"/>
      <c r="D3" s="352"/>
      <c r="E3" s="218" t="s">
        <v>140</v>
      </c>
      <c r="F3" s="218" t="s">
        <v>140</v>
      </c>
      <c r="G3" s="218" t="s">
        <v>140</v>
      </c>
      <c r="H3" s="218" t="s">
        <v>140</v>
      </c>
      <c r="I3" s="218" t="s">
        <v>140</v>
      </c>
      <c r="J3" s="218" t="s">
        <v>140</v>
      </c>
      <c r="K3" s="218" t="s">
        <v>140</v>
      </c>
      <c r="L3" s="218" t="s">
        <v>140</v>
      </c>
      <c r="M3" s="218" t="s">
        <v>140</v>
      </c>
      <c r="N3" s="218" t="s">
        <v>140</v>
      </c>
      <c r="O3" s="218" t="s">
        <v>140</v>
      </c>
      <c r="P3" s="218" t="s">
        <v>140</v>
      </c>
      <c r="Q3" s="218" t="s">
        <v>140</v>
      </c>
      <c r="R3" s="218" t="s">
        <v>140</v>
      </c>
      <c r="S3" s="218" t="s">
        <v>140</v>
      </c>
      <c r="T3" s="218" t="s">
        <v>140</v>
      </c>
      <c r="U3" s="218" t="s">
        <v>140</v>
      </c>
      <c r="V3" s="218" t="s">
        <v>140</v>
      </c>
      <c r="W3" s="218" t="s">
        <v>140</v>
      </c>
      <c r="X3" s="218" t="s">
        <v>140</v>
      </c>
      <c r="Y3" s="352"/>
    </row>
    <row r="4" spans="1:25" s="4" customFormat="1" ht="14.25" customHeight="1">
      <c r="A4" s="81">
        <v>2</v>
      </c>
      <c r="B4" s="218"/>
      <c r="C4" s="218"/>
      <c r="D4" s="218"/>
      <c r="E4" s="218">
        <v>1</v>
      </c>
      <c r="F4" s="218">
        <v>2</v>
      </c>
      <c r="G4" s="218">
        <v>3</v>
      </c>
      <c r="H4" s="218">
        <v>4</v>
      </c>
      <c r="I4" s="218">
        <v>5</v>
      </c>
      <c r="J4" s="218">
        <v>6</v>
      </c>
      <c r="K4" s="218">
        <v>7</v>
      </c>
      <c r="L4" s="218">
        <v>8</v>
      </c>
      <c r="M4" s="218">
        <v>9</v>
      </c>
      <c r="N4" s="218">
        <v>10</v>
      </c>
      <c r="O4" s="218">
        <v>11</v>
      </c>
      <c r="P4" s="218">
        <v>12</v>
      </c>
      <c r="Q4" s="218">
        <v>13</v>
      </c>
      <c r="R4" s="218">
        <v>14</v>
      </c>
      <c r="S4" s="218">
        <v>15</v>
      </c>
      <c r="T4" s="218">
        <v>16</v>
      </c>
      <c r="U4" s="218">
        <v>17</v>
      </c>
      <c r="V4" s="218">
        <v>18</v>
      </c>
      <c r="W4" s="218">
        <v>19</v>
      </c>
      <c r="X4" s="218">
        <v>20</v>
      </c>
      <c r="Y4" s="218"/>
    </row>
    <row r="5" spans="1:25" ht="14.25" customHeight="1" thickBot="1">
      <c r="A5" s="81">
        <v>3</v>
      </c>
      <c r="B5" s="190" t="s">
        <v>95</v>
      </c>
      <c r="C5" s="180"/>
      <c r="D5" s="219" t="s">
        <v>141</v>
      </c>
      <c r="E5" s="352"/>
      <c r="F5" s="352"/>
      <c r="G5" s="352"/>
      <c r="H5" s="352"/>
      <c r="I5" s="352"/>
      <c r="J5" s="352"/>
      <c r="K5" s="352"/>
      <c r="L5" s="352"/>
      <c r="M5" s="352"/>
      <c r="N5" s="352"/>
      <c r="O5" s="352"/>
      <c r="P5" s="352"/>
      <c r="Q5" s="352"/>
      <c r="R5" s="352"/>
      <c r="S5" s="352"/>
      <c r="T5" s="352"/>
      <c r="U5" s="352"/>
      <c r="V5" s="352"/>
      <c r="W5" s="352"/>
      <c r="X5" s="352"/>
      <c r="Y5" s="352"/>
    </row>
    <row r="6" spans="1:25" ht="14.25" customHeight="1">
      <c r="A6" s="81">
        <v>4</v>
      </c>
      <c r="B6" s="352" t="s">
        <v>142</v>
      </c>
      <c r="C6" s="352"/>
      <c r="D6" s="169">
        <v>0.02</v>
      </c>
      <c r="E6" s="105">
        <f>'3)Operating Budget'!D7</f>
        <v>0</v>
      </c>
      <c r="F6" s="105">
        <f>E6*(1+$D$6)</f>
        <v>0</v>
      </c>
      <c r="G6" s="105">
        <f>F6*(1+$D$6)</f>
        <v>0</v>
      </c>
      <c r="H6" s="105">
        <f t="shared" ref="H6:X6" si="0">G6*(1+$D$6)</f>
        <v>0</v>
      </c>
      <c r="I6" s="105">
        <f t="shared" si="0"/>
        <v>0</v>
      </c>
      <c r="J6" s="105">
        <f t="shared" si="0"/>
        <v>0</v>
      </c>
      <c r="K6" s="105">
        <f t="shared" si="0"/>
        <v>0</v>
      </c>
      <c r="L6" s="105">
        <f t="shared" si="0"/>
        <v>0</v>
      </c>
      <c r="M6" s="105">
        <f t="shared" si="0"/>
        <v>0</v>
      </c>
      <c r="N6" s="105">
        <f t="shared" si="0"/>
        <v>0</v>
      </c>
      <c r="O6" s="105">
        <f t="shared" si="0"/>
        <v>0</v>
      </c>
      <c r="P6" s="105">
        <f t="shared" si="0"/>
        <v>0</v>
      </c>
      <c r="Q6" s="105">
        <f t="shared" si="0"/>
        <v>0</v>
      </c>
      <c r="R6" s="105">
        <f t="shared" si="0"/>
        <v>0</v>
      </c>
      <c r="S6" s="105">
        <f t="shared" si="0"/>
        <v>0</v>
      </c>
      <c r="T6" s="105">
        <f t="shared" si="0"/>
        <v>0</v>
      </c>
      <c r="U6" s="105">
        <f t="shared" si="0"/>
        <v>0</v>
      </c>
      <c r="V6" s="105">
        <f t="shared" si="0"/>
        <v>0</v>
      </c>
      <c r="W6" s="105">
        <f t="shared" si="0"/>
        <v>0</v>
      </c>
      <c r="X6" s="105">
        <f t="shared" si="0"/>
        <v>0</v>
      </c>
      <c r="Y6" s="352"/>
    </row>
    <row r="7" spans="1:25" ht="14.25" customHeight="1" thickBot="1">
      <c r="A7" s="81">
        <v>5</v>
      </c>
      <c r="B7" s="191" t="s">
        <v>143</v>
      </c>
      <c r="C7" s="202">
        <f>'3)Operating Budget'!C8</f>
        <v>7.0000000000000007E-2</v>
      </c>
      <c r="D7" s="191"/>
      <c r="E7" s="97">
        <f t="shared" ref="E7:X7" si="1">E6*$C$7</f>
        <v>0</v>
      </c>
      <c r="F7" s="97">
        <f t="shared" si="1"/>
        <v>0</v>
      </c>
      <c r="G7" s="97">
        <f t="shared" si="1"/>
        <v>0</v>
      </c>
      <c r="H7" s="97">
        <f t="shared" si="1"/>
        <v>0</v>
      </c>
      <c r="I7" s="97">
        <f t="shared" si="1"/>
        <v>0</v>
      </c>
      <c r="J7" s="97">
        <f t="shared" si="1"/>
        <v>0</v>
      </c>
      <c r="K7" s="97">
        <f t="shared" si="1"/>
        <v>0</v>
      </c>
      <c r="L7" s="97">
        <f t="shared" si="1"/>
        <v>0</v>
      </c>
      <c r="M7" s="97">
        <f t="shared" si="1"/>
        <v>0</v>
      </c>
      <c r="N7" s="97">
        <f t="shared" si="1"/>
        <v>0</v>
      </c>
      <c r="O7" s="97">
        <f t="shared" si="1"/>
        <v>0</v>
      </c>
      <c r="P7" s="97">
        <f t="shared" si="1"/>
        <v>0</v>
      </c>
      <c r="Q7" s="97">
        <f t="shared" si="1"/>
        <v>0</v>
      </c>
      <c r="R7" s="97">
        <f t="shared" si="1"/>
        <v>0</v>
      </c>
      <c r="S7" s="97">
        <f t="shared" si="1"/>
        <v>0</v>
      </c>
      <c r="T7" s="97">
        <f t="shared" si="1"/>
        <v>0</v>
      </c>
      <c r="U7" s="97">
        <f t="shared" si="1"/>
        <v>0</v>
      </c>
      <c r="V7" s="97">
        <f t="shared" si="1"/>
        <v>0</v>
      </c>
      <c r="W7" s="97">
        <f t="shared" si="1"/>
        <v>0</v>
      </c>
      <c r="X7" s="97">
        <f t="shared" si="1"/>
        <v>0</v>
      </c>
      <c r="Y7" s="352"/>
    </row>
    <row r="8" spans="1:25" ht="14.25" customHeight="1" thickBot="1">
      <c r="A8" s="81">
        <v>6</v>
      </c>
      <c r="B8" s="190" t="s">
        <v>144</v>
      </c>
      <c r="C8" s="190"/>
      <c r="D8" s="191"/>
      <c r="E8" s="97">
        <f>E6-E7</f>
        <v>0</v>
      </c>
      <c r="F8" s="97">
        <f t="shared" ref="F8:X8" si="2">F6-F7</f>
        <v>0</v>
      </c>
      <c r="G8" s="97">
        <f t="shared" si="2"/>
        <v>0</v>
      </c>
      <c r="H8" s="97">
        <f t="shared" si="2"/>
        <v>0</v>
      </c>
      <c r="I8" s="97">
        <f t="shared" si="2"/>
        <v>0</v>
      </c>
      <c r="J8" s="97">
        <f t="shared" si="2"/>
        <v>0</v>
      </c>
      <c r="K8" s="97">
        <f t="shared" si="2"/>
        <v>0</v>
      </c>
      <c r="L8" s="97">
        <f t="shared" si="2"/>
        <v>0</v>
      </c>
      <c r="M8" s="97">
        <f t="shared" si="2"/>
        <v>0</v>
      </c>
      <c r="N8" s="97">
        <f t="shared" si="2"/>
        <v>0</v>
      </c>
      <c r="O8" s="97">
        <f t="shared" si="2"/>
        <v>0</v>
      </c>
      <c r="P8" s="97">
        <f t="shared" si="2"/>
        <v>0</v>
      </c>
      <c r="Q8" s="97">
        <f t="shared" si="2"/>
        <v>0</v>
      </c>
      <c r="R8" s="97">
        <f t="shared" si="2"/>
        <v>0</v>
      </c>
      <c r="S8" s="97">
        <f t="shared" si="2"/>
        <v>0</v>
      </c>
      <c r="T8" s="97">
        <f t="shared" si="2"/>
        <v>0</v>
      </c>
      <c r="U8" s="97">
        <f t="shared" si="2"/>
        <v>0</v>
      </c>
      <c r="V8" s="97">
        <f t="shared" si="2"/>
        <v>0</v>
      </c>
      <c r="W8" s="97">
        <f t="shared" si="2"/>
        <v>0</v>
      </c>
      <c r="X8" s="97">
        <f t="shared" si="2"/>
        <v>0</v>
      </c>
      <c r="Y8" s="111"/>
    </row>
    <row r="9" spans="1:25" ht="14.25" customHeight="1">
      <c r="A9" s="81">
        <v>7</v>
      </c>
      <c r="B9" s="401" t="s">
        <v>23</v>
      </c>
      <c r="C9" s="178"/>
      <c r="D9" s="352"/>
      <c r="E9" s="105" t="e">
        <f t="shared" ref="E9:X9" si="3">E8/Units</f>
        <v>#DIV/0!</v>
      </c>
      <c r="F9" s="105" t="e">
        <f t="shared" si="3"/>
        <v>#DIV/0!</v>
      </c>
      <c r="G9" s="105" t="e">
        <f t="shared" si="3"/>
        <v>#DIV/0!</v>
      </c>
      <c r="H9" s="105" t="e">
        <f t="shared" si="3"/>
        <v>#DIV/0!</v>
      </c>
      <c r="I9" s="105" t="e">
        <f t="shared" si="3"/>
        <v>#DIV/0!</v>
      </c>
      <c r="J9" s="105" t="e">
        <f t="shared" si="3"/>
        <v>#DIV/0!</v>
      </c>
      <c r="K9" s="105" t="e">
        <f t="shared" si="3"/>
        <v>#DIV/0!</v>
      </c>
      <c r="L9" s="105" t="e">
        <f t="shared" si="3"/>
        <v>#DIV/0!</v>
      </c>
      <c r="M9" s="105" t="e">
        <f t="shared" si="3"/>
        <v>#DIV/0!</v>
      </c>
      <c r="N9" s="105" t="e">
        <f t="shared" si="3"/>
        <v>#DIV/0!</v>
      </c>
      <c r="O9" s="105" t="e">
        <f t="shared" si="3"/>
        <v>#DIV/0!</v>
      </c>
      <c r="P9" s="105" t="e">
        <f t="shared" si="3"/>
        <v>#DIV/0!</v>
      </c>
      <c r="Q9" s="105" t="e">
        <f t="shared" si="3"/>
        <v>#DIV/0!</v>
      </c>
      <c r="R9" s="105" t="e">
        <f t="shared" si="3"/>
        <v>#DIV/0!</v>
      </c>
      <c r="S9" s="105" t="e">
        <f t="shared" si="3"/>
        <v>#DIV/0!</v>
      </c>
      <c r="T9" s="105" t="e">
        <f t="shared" si="3"/>
        <v>#DIV/0!</v>
      </c>
      <c r="U9" s="105" t="e">
        <f t="shared" si="3"/>
        <v>#DIV/0!</v>
      </c>
      <c r="V9" s="105" t="e">
        <f t="shared" si="3"/>
        <v>#DIV/0!</v>
      </c>
      <c r="W9" s="105" t="e">
        <f t="shared" si="3"/>
        <v>#DIV/0!</v>
      </c>
      <c r="X9" s="105" t="e">
        <f t="shared" si="3"/>
        <v>#DIV/0!</v>
      </c>
      <c r="Y9" s="352"/>
    </row>
    <row r="10" spans="1:25" ht="14.25" customHeight="1">
      <c r="A10" s="81">
        <v>8</v>
      </c>
      <c r="B10" s="352"/>
      <c r="C10" s="352"/>
      <c r="D10" s="352"/>
      <c r="E10" s="105"/>
      <c r="F10" s="111"/>
      <c r="G10" s="111"/>
      <c r="H10" s="111"/>
      <c r="I10" s="111"/>
      <c r="J10" s="111"/>
      <c r="K10" s="111"/>
      <c r="L10" s="111"/>
      <c r="M10" s="111"/>
      <c r="N10" s="111"/>
      <c r="O10" s="111"/>
      <c r="P10" s="111"/>
      <c r="Q10" s="111"/>
      <c r="R10" s="111"/>
      <c r="S10" s="111"/>
      <c r="T10" s="111"/>
      <c r="U10" s="111"/>
      <c r="V10" s="111"/>
      <c r="W10" s="111"/>
      <c r="X10" s="111"/>
      <c r="Y10" s="352"/>
    </row>
    <row r="11" spans="1:25" ht="14.25" customHeight="1" thickBot="1">
      <c r="A11" s="81">
        <v>9</v>
      </c>
      <c r="B11" s="190" t="s">
        <v>145</v>
      </c>
      <c r="C11" s="180"/>
      <c r="D11" s="219" t="s">
        <v>141</v>
      </c>
      <c r="E11" s="105"/>
      <c r="F11" s="111"/>
      <c r="G11" s="111"/>
      <c r="H11" s="111"/>
      <c r="I11" s="111"/>
      <c r="J11" s="111"/>
      <c r="K11" s="111"/>
      <c r="L11" s="111"/>
      <c r="M11" s="111"/>
      <c r="N11" s="111"/>
      <c r="O11" s="111"/>
      <c r="P11" s="111"/>
      <c r="Q11" s="111"/>
      <c r="R11" s="111"/>
      <c r="S11" s="111"/>
      <c r="T11" s="111"/>
      <c r="U11" s="111"/>
      <c r="V11" s="111"/>
      <c r="W11" s="111"/>
      <c r="X11" s="111"/>
      <c r="Y11" s="352"/>
    </row>
    <row r="12" spans="1:25" ht="14.25" customHeight="1">
      <c r="A12" s="81">
        <v>10</v>
      </c>
      <c r="B12" s="352" t="s">
        <v>32</v>
      </c>
      <c r="C12" s="352"/>
      <c r="D12" s="169">
        <v>0.03</v>
      </c>
      <c r="E12" s="105">
        <f>'3)Operating Budget'!D21</f>
        <v>0</v>
      </c>
      <c r="F12" s="105">
        <f>E12*(1+$D$12)</f>
        <v>0</v>
      </c>
      <c r="G12" s="105">
        <f t="shared" ref="G12:X12" si="4">F12*(1+$D$12)</f>
        <v>0</v>
      </c>
      <c r="H12" s="105">
        <f t="shared" si="4"/>
        <v>0</v>
      </c>
      <c r="I12" s="105">
        <f t="shared" si="4"/>
        <v>0</v>
      </c>
      <c r="J12" s="105">
        <f t="shared" si="4"/>
        <v>0</v>
      </c>
      <c r="K12" s="105">
        <f t="shared" si="4"/>
        <v>0</v>
      </c>
      <c r="L12" s="105">
        <f t="shared" si="4"/>
        <v>0</v>
      </c>
      <c r="M12" s="105">
        <f t="shared" si="4"/>
        <v>0</v>
      </c>
      <c r="N12" s="105">
        <f t="shared" si="4"/>
        <v>0</v>
      </c>
      <c r="O12" s="105">
        <f t="shared" si="4"/>
        <v>0</v>
      </c>
      <c r="P12" s="105">
        <f t="shared" si="4"/>
        <v>0</v>
      </c>
      <c r="Q12" s="105">
        <f t="shared" si="4"/>
        <v>0</v>
      </c>
      <c r="R12" s="105">
        <f t="shared" si="4"/>
        <v>0</v>
      </c>
      <c r="S12" s="105">
        <f t="shared" si="4"/>
        <v>0</v>
      </c>
      <c r="T12" s="105">
        <f t="shared" si="4"/>
        <v>0</v>
      </c>
      <c r="U12" s="105">
        <f t="shared" si="4"/>
        <v>0</v>
      </c>
      <c r="V12" s="105">
        <f t="shared" si="4"/>
        <v>0</v>
      </c>
      <c r="W12" s="105">
        <f t="shared" si="4"/>
        <v>0</v>
      </c>
      <c r="X12" s="105">
        <f t="shared" si="4"/>
        <v>0</v>
      </c>
      <c r="Y12" s="352"/>
    </row>
    <row r="13" spans="1:25" ht="14.25" customHeight="1">
      <c r="A13" s="81">
        <v>11</v>
      </c>
      <c r="B13" s="365" t="s">
        <v>34</v>
      </c>
      <c r="C13" s="365"/>
      <c r="D13" s="169">
        <v>0.03</v>
      </c>
      <c r="E13" s="105">
        <f>'3)Operating Budget'!D29</f>
        <v>0</v>
      </c>
      <c r="F13" s="105">
        <f>E13*(1+$D$13)</f>
        <v>0</v>
      </c>
      <c r="G13" s="105">
        <f t="shared" ref="G13:X13" si="5">F13*(1+$D$13)</f>
        <v>0</v>
      </c>
      <c r="H13" s="105">
        <f t="shared" si="5"/>
        <v>0</v>
      </c>
      <c r="I13" s="105">
        <f t="shared" si="5"/>
        <v>0</v>
      </c>
      <c r="J13" s="105">
        <f t="shared" si="5"/>
        <v>0</v>
      </c>
      <c r="K13" s="105">
        <f t="shared" si="5"/>
        <v>0</v>
      </c>
      <c r="L13" s="105">
        <f t="shared" si="5"/>
        <v>0</v>
      </c>
      <c r="M13" s="105">
        <f t="shared" si="5"/>
        <v>0</v>
      </c>
      <c r="N13" s="105">
        <f t="shared" si="5"/>
        <v>0</v>
      </c>
      <c r="O13" s="105">
        <f t="shared" si="5"/>
        <v>0</v>
      </c>
      <c r="P13" s="105">
        <f t="shared" si="5"/>
        <v>0</v>
      </c>
      <c r="Q13" s="105">
        <f t="shared" si="5"/>
        <v>0</v>
      </c>
      <c r="R13" s="105">
        <f t="shared" si="5"/>
        <v>0</v>
      </c>
      <c r="S13" s="105">
        <f t="shared" si="5"/>
        <v>0</v>
      </c>
      <c r="T13" s="105">
        <f t="shared" si="5"/>
        <v>0</v>
      </c>
      <c r="U13" s="105">
        <f t="shared" si="5"/>
        <v>0</v>
      </c>
      <c r="V13" s="105">
        <f t="shared" si="5"/>
        <v>0</v>
      </c>
      <c r="W13" s="105">
        <f t="shared" si="5"/>
        <v>0</v>
      </c>
      <c r="X13" s="105">
        <f t="shared" si="5"/>
        <v>0</v>
      </c>
      <c r="Y13" s="352"/>
    </row>
    <row r="14" spans="1:25" ht="14.25" customHeight="1">
      <c r="A14" s="81">
        <v>12</v>
      </c>
      <c r="B14" s="352" t="s">
        <v>36</v>
      </c>
      <c r="C14" s="352"/>
      <c r="D14" s="169">
        <v>0.03</v>
      </c>
      <c r="E14" s="105">
        <f>'3)Operating Budget'!D41</f>
        <v>0</v>
      </c>
      <c r="F14" s="105">
        <f>E14*(1+$D$14)</f>
        <v>0</v>
      </c>
      <c r="G14" s="105">
        <f t="shared" ref="G14:X14" si="6">F14*(1+$D$14)</f>
        <v>0</v>
      </c>
      <c r="H14" s="105">
        <f t="shared" si="6"/>
        <v>0</v>
      </c>
      <c r="I14" s="105">
        <f t="shared" si="6"/>
        <v>0</v>
      </c>
      <c r="J14" s="105">
        <f t="shared" si="6"/>
        <v>0</v>
      </c>
      <c r="K14" s="105">
        <f t="shared" si="6"/>
        <v>0</v>
      </c>
      <c r="L14" s="105">
        <f t="shared" si="6"/>
        <v>0</v>
      </c>
      <c r="M14" s="105">
        <f t="shared" si="6"/>
        <v>0</v>
      </c>
      <c r="N14" s="105">
        <f t="shared" si="6"/>
        <v>0</v>
      </c>
      <c r="O14" s="105">
        <f t="shared" si="6"/>
        <v>0</v>
      </c>
      <c r="P14" s="105">
        <f t="shared" si="6"/>
        <v>0</v>
      </c>
      <c r="Q14" s="105">
        <f t="shared" si="6"/>
        <v>0</v>
      </c>
      <c r="R14" s="105">
        <f t="shared" si="6"/>
        <v>0</v>
      </c>
      <c r="S14" s="105">
        <f t="shared" si="6"/>
        <v>0</v>
      </c>
      <c r="T14" s="105">
        <f t="shared" si="6"/>
        <v>0</v>
      </c>
      <c r="U14" s="105">
        <f t="shared" si="6"/>
        <v>0</v>
      </c>
      <c r="V14" s="105">
        <f t="shared" si="6"/>
        <v>0</v>
      </c>
      <c r="W14" s="105">
        <f t="shared" si="6"/>
        <v>0</v>
      </c>
      <c r="X14" s="105">
        <f t="shared" si="6"/>
        <v>0</v>
      </c>
      <c r="Y14" s="352"/>
    </row>
    <row r="15" spans="1:25" ht="14.25" customHeight="1" thickBot="1">
      <c r="A15" s="81">
        <v>13</v>
      </c>
      <c r="B15" s="191" t="s">
        <v>38</v>
      </c>
      <c r="C15" s="191"/>
      <c r="D15" s="170">
        <v>0.03</v>
      </c>
      <c r="E15" s="97">
        <f>'3)Operating Budget'!D49</f>
        <v>0</v>
      </c>
      <c r="F15" s="97">
        <f>E15*(1+$D$15)</f>
        <v>0</v>
      </c>
      <c r="G15" s="97">
        <f t="shared" ref="G15:X15" si="7">F15*(1+$D$15)</f>
        <v>0</v>
      </c>
      <c r="H15" s="97">
        <f t="shared" si="7"/>
        <v>0</v>
      </c>
      <c r="I15" s="97">
        <f t="shared" si="7"/>
        <v>0</v>
      </c>
      <c r="J15" s="97">
        <f t="shared" si="7"/>
        <v>0</v>
      </c>
      <c r="K15" s="97">
        <f t="shared" si="7"/>
        <v>0</v>
      </c>
      <c r="L15" s="97">
        <f t="shared" si="7"/>
        <v>0</v>
      </c>
      <c r="M15" s="97">
        <f t="shared" si="7"/>
        <v>0</v>
      </c>
      <c r="N15" s="97">
        <f t="shared" si="7"/>
        <v>0</v>
      </c>
      <c r="O15" s="97">
        <f t="shared" si="7"/>
        <v>0</v>
      </c>
      <c r="P15" s="97">
        <f t="shared" si="7"/>
        <v>0</v>
      </c>
      <c r="Q15" s="97">
        <f t="shared" si="7"/>
        <v>0</v>
      </c>
      <c r="R15" s="97">
        <f t="shared" si="7"/>
        <v>0</v>
      </c>
      <c r="S15" s="97">
        <f t="shared" si="7"/>
        <v>0</v>
      </c>
      <c r="T15" s="97">
        <f t="shared" si="7"/>
        <v>0</v>
      </c>
      <c r="U15" s="97">
        <f t="shared" si="7"/>
        <v>0</v>
      </c>
      <c r="V15" s="97">
        <f t="shared" si="7"/>
        <v>0</v>
      </c>
      <c r="W15" s="97">
        <f t="shared" si="7"/>
        <v>0</v>
      </c>
      <c r="X15" s="97">
        <f t="shared" si="7"/>
        <v>0</v>
      </c>
      <c r="Y15" s="352"/>
    </row>
    <row r="16" spans="1:25" ht="14.25" customHeight="1" thickBot="1">
      <c r="A16" s="81">
        <v>14</v>
      </c>
      <c r="B16" s="249" t="s">
        <v>128</v>
      </c>
      <c r="C16" s="249"/>
      <c r="D16" s="250"/>
      <c r="E16" s="251">
        <f>SUM(E12:E15)</f>
        <v>0</v>
      </c>
      <c r="F16" s="251">
        <f t="shared" ref="F16:X16" si="8">SUM(F12:F15)</f>
        <v>0</v>
      </c>
      <c r="G16" s="251">
        <f t="shared" si="8"/>
        <v>0</v>
      </c>
      <c r="H16" s="251">
        <f t="shared" si="8"/>
        <v>0</v>
      </c>
      <c r="I16" s="251">
        <f t="shared" si="8"/>
        <v>0</v>
      </c>
      <c r="J16" s="251">
        <f t="shared" si="8"/>
        <v>0</v>
      </c>
      <c r="K16" s="251">
        <f t="shared" si="8"/>
        <v>0</v>
      </c>
      <c r="L16" s="251">
        <f t="shared" si="8"/>
        <v>0</v>
      </c>
      <c r="M16" s="251">
        <f t="shared" si="8"/>
        <v>0</v>
      </c>
      <c r="N16" s="251">
        <f t="shared" si="8"/>
        <v>0</v>
      </c>
      <c r="O16" s="251">
        <f t="shared" si="8"/>
        <v>0</v>
      </c>
      <c r="P16" s="251">
        <f t="shared" si="8"/>
        <v>0</v>
      </c>
      <c r="Q16" s="251">
        <f t="shared" si="8"/>
        <v>0</v>
      </c>
      <c r="R16" s="251">
        <f t="shared" si="8"/>
        <v>0</v>
      </c>
      <c r="S16" s="251">
        <f t="shared" si="8"/>
        <v>0</v>
      </c>
      <c r="T16" s="251">
        <f t="shared" si="8"/>
        <v>0</v>
      </c>
      <c r="U16" s="251">
        <f t="shared" si="8"/>
        <v>0</v>
      </c>
      <c r="V16" s="251">
        <f t="shared" si="8"/>
        <v>0</v>
      </c>
      <c r="W16" s="251">
        <f t="shared" si="8"/>
        <v>0</v>
      </c>
      <c r="X16" s="251">
        <f t="shared" si="8"/>
        <v>0</v>
      </c>
      <c r="Y16" s="352"/>
    </row>
    <row r="17" spans="1:25" ht="14.25" customHeight="1">
      <c r="A17" s="81">
        <v>15</v>
      </c>
      <c r="B17" s="401" t="s">
        <v>23</v>
      </c>
      <c r="C17" s="178"/>
      <c r="D17" s="352"/>
      <c r="E17" s="252" t="e">
        <f t="shared" ref="E17:X17" si="9">E16/Units</f>
        <v>#DIV/0!</v>
      </c>
      <c r="F17" s="252" t="e">
        <f t="shared" si="9"/>
        <v>#DIV/0!</v>
      </c>
      <c r="G17" s="252" t="e">
        <f t="shared" si="9"/>
        <v>#DIV/0!</v>
      </c>
      <c r="H17" s="252" t="e">
        <f t="shared" si="9"/>
        <v>#DIV/0!</v>
      </c>
      <c r="I17" s="252" t="e">
        <f t="shared" si="9"/>
        <v>#DIV/0!</v>
      </c>
      <c r="J17" s="252" t="e">
        <f t="shared" si="9"/>
        <v>#DIV/0!</v>
      </c>
      <c r="K17" s="252" t="e">
        <f t="shared" si="9"/>
        <v>#DIV/0!</v>
      </c>
      <c r="L17" s="252" t="e">
        <f t="shared" si="9"/>
        <v>#DIV/0!</v>
      </c>
      <c r="M17" s="252" t="e">
        <f t="shared" si="9"/>
        <v>#DIV/0!</v>
      </c>
      <c r="N17" s="252" t="e">
        <f t="shared" si="9"/>
        <v>#DIV/0!</v>
      </c>
      <c r="O17" s="252" t="e">
        <f t="shared" si="9"/>
        <v>#DIV/0!</v>
      </c>
      <c r="P17" s="252" t="e">
        <f t="shared" si="9"/>
        <v>#DIV/0!</v>
      </c>
      <c r="Q17" s="252" t="e">
        <f t="shared" si="9"/>
        <v>#DIV/0!</v>
      </c>
      <c r="R17" s="252" t="e">
        <f t="shared" si="9"/>
        <v>#DIV/0!</v>
      </c>
      <c r="S17" s="252" t="e">
        <f t="shared" si="9"/>
        <v>#DIV/0!</v>
      </c>
      <c r="T17" s="252" t="e">
        <f t="shared" si="9"/>
        <v>#DIV/0!</v>
      </c>
      <c r="U17" s="252" t="e">
        <f t="shared" si="9"/>
        <v>#DIV/0!</v>
      </c>
      <c r="V17" s="252" t="e">
        <f t="shared" si="9"/>
        <v>#DIV/0!</v>
      </c>
      <c r="W17" s="252" t="e">
        <f t="shared" si="9"/>
        <v>#DIV/0!</v>
      </c>
      <c r="X17" s="252" t="e">
        <f t="shared" si="9"/>
        <v>#DIV/0!</v>
      </c>
      <c r="Y17" s="352"/>
    </row>
    <row r="18" spans="1:25" ht="14.25" customHeight="1" thickBot="1">
      <c r="A18" s="81">
        <v>16</v>
      </c>
      <c r="B18" s="402"/>
      <c r="C18" s="190"/>
      <c r="D18" s="191"/>
      <c r="E18" s="97"/>
      <c r="F18" s="97"/>
      <c r="G18" s="97"/>
      <c r="H18" s="97"/>
      <c r="I18" s="97"/>
      <c r="J18" s="97"/>
      <c r="K18" s="97"/>
      <c r="L18" s="97"/>
      <c r="M18" s="97"/>
      <c r="N18" s="97"/>
      <c r="O18" s="97"/>
      <c r="P18" s="97"/>
      <c r="Q18" s="97"/>
      <c r="R18" s="97"/>
      <c r="S18" s="97"/>
      <c r="T18" s="97"/>
      <c r="U18" s="97"/>
      <c r="V18" s="97"/>
      <c r="W18" s="97"/>
      <c r="X18" s="97"/>
      <c r="Y18" s="111"/>
    </row>
    <row r="19" spans="1:25" ht="14.25" customHeight="1" thickBot="1">
      <c r="A19" s="81">
        <v>17</v>
      </c>
      <c r="B19" s="249" t="s">
        <v>35</v>
      </c>
      <c r="C19" s="249"/>
      <c r="D19" s="250"/>
      <c r="E19" s="251">
        <f>E8-E16</f>
        <v>0</v>
      </c>
      <c r="F19" s="251">
        <f>F8-F16</f>
        <v>0</v>
      </c>
      <c r="G19" s="251">
        <f t="shared" ref="G19:X19" si="10">G8-G16</f>
        <v>0</v>
      </c>
      <c r="H19" s="251">
        <f t="shared" si="10"/>
        <v>0</v>
      </c>
      <c r="I19" s="251">
        <f t="shared" si="10"/>
        <v>0</v>
      </c>
      <c r="J19" s="251">
        <f t="shared" si="10"/>
        <v>0</v>
      </c>
      <c r="K19" s="251">
        <f t="shared" si="10"/>
        <v>0</v>
      </c>
      <c r="L19" s="251">
        <f t="shared" si="10"/>
        <v>0</v>
      </c>
      <c r="M19" s="251">
        <f t="shared" si="10"/>
        <v>0</v>
      </c>
      <c r="N19" s="251">
        <f t="shared" si="10"/>
        <v>0</v>
      </c>
      <c r="O19" s="251">
        <f t="shared" si="10"/>
        <v>0</v>
      </c>
      <c r="P19" s="251">
        <f t="shared" si="10"/>
        <v>0</v>
      </c>
      <c r="Q19" s="251">
        <f t="shared" si="10"/>
        <v>0</v>
      </c>
      <c r="R19" s="251">
        <f t="shared" si="10"/>
        <v>0</v>
      </c>
      <c r="S19" s="251">
        <f t="shared" si="10"/>
        <v>0</v>
      </c>
      <c r="T19" s="251">
        <f t="shared" si="10"/>
        <v>0</v>
      </c>
      <c r="U19" s="251">
        <f t="shared" si="10"/>
        <v>0</v>
      </c>
      <c r="V19" s="251">
        <f t="shared" si="10"/>
        <v>0</v>
      </c>
      <c r="W19" s="251">
        <f t="shared" si="10"/>
        <v>0</v>
      </c>
      <c r="X19" s="251">
        <f t="shared" si="10"/>
        <v>0</v>
      </c>
      <c r="Y19" s="352"/>
    </row>
    <row r="20" spans="1:25" ht="14.25" customHeight="1">
      <c r="A20" s="81">
        <v>18</v>
      </c>
      <c r="B20" s="401" t="s">
        <v>23</v>
      </c>
      <c r="C20" s="352"/>
      <c r="D20" s="352"/>
      <c r="E20" s="252" t="e">
        <f t="shared" ref="E20:X20" si="11">E19/Units</f>
        <v>#DIV/0!</v>
      </c>
      <c r="F20" s="252" t="e">
        <f t="shared" si="11"/>
        <v>#DIV/0!</v>
      </c>
      <c r="G20" s="252" t="e">
        <f t="shared" si="11"/>
        <v>#DIV/0!</v>
      </c>
      <c r="H20" s="252" t="e">
        <f t="shared" si="11"/>
        <v>#DIV/0!</v>
      </c>
      <c r="I20" s="252" t="e">
        <f t="shared" si="11"/>
        <v>#DIV/0!</v>
      </c>
      <c r="J20" s="252" t="e">
        <f t="shared" si="11"/>
        <v>#DIV/0!</v>
      </c>
      <c r="K20" s="252" t="e">
        <f t="shared" si="11"/>
        <v>#DIV/0!</v>
      </c>
      <c r="L20" s="252" t="e">
        <f t="shared" si="11"/>
        <v>#DIV/0!</v>
      </c>
      <c r="M20" s="252" t="e">
        <f t="shared" si="11"/>
        <v>#DIV/0!</v>
      </c>
      <c r="N20" s="252" t="e">
        <f t="shared" si="11"/>
        <v>#DIV/0!</v>
      </c>
      <c r="O20" s="252" t="e">
        <f t="shared" si="11"/>
        <v>#DIV/0!</v>
      </c>
      <c r="P20" s="252" t="e">
        <f t="shared" si="11"/>
        <v>#DIV/0!</v>
      </c>
      <c r="Q20" s="252" t="e">
        <f t="shared" si="11"/>
        <v>#DIV/0!</v>
      </c>
      <c r="R20" s="252" t="e">
        <f t="shared" si="11"/>
        <v>#DIV/0!</v>
      </c>
      <c r="S20" s="252" t="e">
        <f t="shared" si="11"/>
        <v>#DIV/0!</v>
      </c>
      <c r="T20" s="252" t="e">
        <f t="shared" si="11"/>
        <v>#DIV/0!</v>
      </c>
      <c r="U20" s="252" t="e">
        <f t="shared" si="11"/>
        <v>#DIV/0!</v>
      </c>
      <c r="V20" s="252" t="e">
        <f t="shared" si="11"/>
        <v>#DIV/0!</v>
      </c>
      <c r="W20" s="252" t="e">
        <f t="shared" si="11"/>
        <v>#DIV/0!</v>
      </c>
      <c r="X20" s="252" t="e">
        <f t="shared" si="11"/>
        <v>#DIV/0!</v>
      </c>
      <c r="Y20" s="352"/>
    </row>
    <row r="21" spans="1:25" ht="14.25" customHeight="1">
      <c r="A21" s="81">
        <v>19</v>
      </c>
      <c r="B21" s="401"/>
      <c r="C21" s="352"/>
      <c r="D21" s="352"/>
      <c r="E21" s="74"/>
      <c r="F21" s="352"/>
      <c r="G21" s="352"/>
      <c r="H21" s="352"/>
      <c r="I21" s="352"/>
      <c r="J21" s="352"/>
      <c r="K21" s="352"/>
      <c r="L21" s="352"/>
      <c r="M21" s="352"/>
      <c r="N21" s="352"/>
      <c r="O21" s="352"/>
      <c r="P21" s="352"/>
      <c r="Q21" s="352"/>
      <c r="R21" s="352"/>
      <c r="S21" s="352"/>
      <c r="T21" s="352"/>
      <c r="U21" s="352"/>
      <c r="V21" s="352"/>
      <c r="W21" s="352"/>
      <c r="X21" s="352"/>
      <c r="Y21" s="352"/>
    </row>
    <row r="22" spans="1:25" ht="14.25" customHeight="1">
      <c r="A22" s="81">
        <v>20</v>
      </c>
      <c r="B22" s="178" t="s">
        <v>37</v>
      </c>
      <c r="C22" s="178"/>
      <c r="D22" s="352"/>
      <c r="E22" s="74">
        <f>IF(ISBLANK('3)Operating Budget'!D63),'3)Operating Budget'!D57,'3)Operating Budget'!D63)</f>
        <v>0</v>
      </c>
      <c r="F22" s="74">
        <f>E22</f>
        <v>0</v>
      </c>
      <c r="G22" s="74">
        <f t="shared" ref="G22:X22" si="12">F22</f>
        <v>0</v>
      </c>
      <c r="H22" s="74">
        <f t="shared" si="12"/>
        <v>0</v>
      </c>
      <c r="I22" s="74">
        <f t="shared" si="12"/>
        <v>0</v>
      </c>
      <c r="J22" s="74">
        <f t="shared" si="12"/>
        <v>0</v>
      </c>
      <c r="K22" s="74">
        <f t="shared" si="12"/>
        <v>0</v>
      </c>
      <c r="L22" s="74">
        <f t="shared" si="12"/>
        <v>0</v>
      </c>
      <c r="M22" s="74">
        <f t="shared" si="12"/>
        <v>0</v>
      </c>
      <c r="N22" s="74">
        <f t="shared" si="12"/>
        <v>0</v>
      </c>
      <c r="O22" s="74">
        <f t="shared" si="12"/>
        <v>0</v>
      </c>
      <c r="P22" s="74">
        <f t="shared" si="12"/>
        <v>0</v>
      </c>
      <c r="Q22" s="74">
        <f t="shared" si="12"/>
        <v>0</v>
      </c>
      <c r="R22" s="74">
        <f t="shared" si="12"/>
        <v>0</v>
      </c>
      <c r="S22" s="74">
        <f t="shared" si="12"/>
        <v>0</v>
      </c>
      <c r="T22" s="74">
        <f t="shared" si="12"/>
        <v>0</v>
      </c>
      <c r="U22" s="74">
        <f t="shared" si="12"/>
        <v>0</v>
      </c>
      <c r="V22" s="74">
        <f t="shared" si="12"/>
        <v>0</v>
      </c>
      <c r="W22" s="74">
        <f t="shared" si="12"/>
        <v>0</v>
      </c>
      <c r="X22" s="74">
        <f t="shared" si="12"/>
        <v>0</v>
      </c>
      <c r="Y22" s="352"/>
    </row>
    <row r="23" spans="1:25" ht="14.25" customHeight="1">
      <c r="A23" s="81">
        <v>21</v>
      </c>
      <c r="B23" s="352" t="s">
        <v>130</v>
      </c>
      <c r="C23" s="352"/>
      <c r="D23" s="352"/>
      <c r="E23" s="253" t="str">
        <f>IF(E22=0,"n/a",E19/E22)</f>
        <v>n/a</v>
      </c>
      <c r="F23" s="253" t="str">
        <f t="shared" ref="F23:X23" si="13">IF(F22=0,"n/a",F19/F22)</f>
        <v>n/a</v>
      </c>
      <c r="G23" s="253" t="str">
        <f t="shared" si="13"/>
        <v>n/a</v>
      </c>
      <c r="H23" s="253" t="str">
        <f t="shared" si="13"/>
        <v>n/a</v>
      </c>
      <c r="I23" s="253" t="str">
        <f t="shared" si="13"/>
        <v>n/a</v>
      </c>
      <c r="J23" s="253" t="str">
        <f t="shared" si="13"/>
        <v>n/a</v>
      </c>
      <c r="K23" s="253" t="str">
        <f t="shared" si="13"/>
        <v>n/a</v>
      </c>
      <c r="L23" s="253" t="str">
        <f t="shared" si="13"/>
        <v>n/a</v>
      </c>
      <c r="M23" s="253" t="str">
        <f t="shared" si="13"/>
        <v>n/a</v>
      </c>
      <c r="N23" s="253" t="str">
        <f t="shared" si="13"/>
        <v>n/a</v>
      </c>
      <c r="O23" s="253" t="str">
        <f t="shared" si="13"/>
        <v>n/a</v>
      </c>
      <c r="P23" s="253" t="str">
        <f t="shared" si="13"/>
        <v>n/a</v>
      </c>
      <c r="Q23" s="253" t="str">
        <f t="shared" si="13"/>
        <v>n/a</v>
      </c>
      <c r="R23" s="253" t="str">
        <f t="shared" si="13"/>
        <v>n/a</v>
      </c>
      <c r="S23" s="253" t="str">
        <f t="shared" si="13"/>
        <v>n/a</v>
      </c>
      <c r="T23" s="253" t="str">
        <f t="shared" si="13"/>
        <v>n/a</v>
      </c>
      <c r="U23" s="253" t="str">
        <f t="shared" si="13"/>
        <v>n/a</v>
      </c>
      <c r="V23" s="253" t="str">
        <f t="shared" si="13"/>
        <v>n/a</v>
      </c>
      <c r="W23" s="253" t="str">
        <f t="shared" si="13"/>
        <v>n/a</v>
      </c>
      <c r="X23" s="253" t="str">
        <f t="shared" si="13"/>
        <v>n/a</v>
      </c>
      <c r="Y23" s="352"/>
    </row>
    <row r="24" spans="1:25" ht="14.25" customHeight="1" thickBot="1">
      <c r="A24" s="81">
        <v>22</v>
      </c>
      <c r="B24" s="352"/>
      <c r="C24" s="352"/>
      <c r="D24" s="352"/>
      <c r="E24" s="352"/>
      <c r="F24" s="352"/>
      <c r="G24" s="352"/>
      <c r="H24" s="352"/>
      <c r="I24" s="352"/>
      <c r="J24" s="352"/>
      <c r="K24" s="352"/>
      <c r="L24" s="352"/>
      <c r="M24" s="352"/>
      <c r="N24" s="352"/>
      <c r="O24" s="352"/>
      <c r="P24" s="352"/>
      <c r="Q24" s="352"/>
      <c r="R24" s="352"/>
      <c r="S24" s="352"/>
      <c r="T24" s="352"/>
      <c r="U24" s="352"/>
      <c r="V24" s="352"/>
      <c r="W24" s="352"/>
      <c r="X24" s="352"/>
      <c r="Y24" s="352"/>
    </row>
    <row r="25" spans="1:25" s="2" customFormat="1" ht="14.25" customHeight="1" thickBot="1">
      <c r="A25" s="81">
        <v>23</v>
      </c>
      <c r="B25" s="249" t="s">
        <v>146</v>
      </c>
      <c r="C25" s="249"/>
      <c r="D25" s="249"/>
      <c r="E25" s="254">
        <f>E19-E22</f>
        <v>0</v>
      </c>
      <c r="F25" s="254">
        <f t="shared" ref="F25:X25" si="14">F19-F22</f>
        <v>0</v>
      </c>
      <c r="G25" s="254">
        <f t="shared" si="14"/>
        <v>0</v>
      </c>
      <c r="H25" s="254">
        <f t="shared" si="14"/>
        <v>0</v>
      </c>
      <c r="I25" s="254">
        <f t="shared" si="14"/>
        <v>0</v>
      </c>
      <c r="J25" s="254">
        <f t="shared" si="14"/>
        <v>0</v>
      </c>
      <c r="K25" s="254">
        <f t="shared" si="14"/>
        <v>0</v>
      </c>
      <c r="L25" s="254">
        <f t="shared" si="14"/>
        <v>0</v>
      </c>
      <c r="M25" s="254">
        <f t="shared" si="14"/>
        <v>0</v>
      </c>
      <c r="N25" s="254">
        <f t="shared" si="14"/>
        <v>0</v>
      </c>
      <c r="O25" s="254">
        <f t="shared" si="14"/>
        <v>0</v>
      </c>
      <c r="P25" s="254">
        <f t="shared" si="14"/>
        <v>0</v>
      </c>
      <c r="Q25" s="254">
        <f t="shared" si="14"/>
        <v>0</v>
      </c>
      <c r="R25" s="254">
        <f t="shared" si="14"/>
        <v>0</v>
      </c>
      <c r="S25" s="254">
        <f t="shared" si="14"/>
        <v>0</v>
      </c>
      <c r="T25" s="254">
        <f t="shared" si="14"/>
        <v>0</v>
      </c>
      <c r="U25" s="254">
        <f t="shared" si="14"/>
        <v>0</v>
      </c>
      <c r="V25" s="254">
        <f t="shared" si="14"/>
        <v>0</v>
      </c>
      <c r="W25" s="254">
        <f t="shared" si="14"/>
        <v>0</v>
      </c>
      <c r="X25" s="254">
        <f t="shared" si="14"/>
        <v>0</v>
      </c>
      <c r="Y25" s="178"/>
    </row>
    <row r="26" spans="1:25" ht="14.25" customHeight="1">
      <c r="A26" s="81">
        <v>24</v>
      </c>
      <c r="B26" s="401" t="s">
        <v>23</v>
      </c>
      <c r="C26" s="352"/>
      <c r="D26" s="352"/>
      <c r="E26" s="105" t="e">
        <f t="shared" ref="E26:X26" si="15">E25/Units</f>
        <v>#DIV/0!</v>
      </c>
      <c r="F26" s="105" t="e">
        <f t="shared" si="15"/>
        <v>#DIV/0!</v>
      </c>
      <c r="G26" s="105" t="e">
        <f t="shared" si="15"/>
        <v>#DIV/0!</v>
      </c>
      <c r="H26" s="105" t="e">
        <f t="shared" si="15"/>
        <v>#DIV/0!</v>
      </c>
      <c r="I26" s="105" t="e">
        <f t="shared" si="15"/>
        <v>#DIV/0!</v>
      </c>
      <c r="J26" s="105" t="e">
        <f t="shared" si="15"/>
        <v>#DIV/0!</v>
      </c>
      <c r="K26" s="105" t="e">
        <f t="shared" si="15"/>
        <v>#DIV/0!</v>
      </c>
      <c r="L26" s="105" t="e">
        <f t="shared" si="15"/>
        <v>#DIV/0!</v>
      </c>
      <c r="M26" s="105" t="e">
        <f t="shared" si="15"/>
        <v>#DIV/0!</v>
      </c>
      <c r="N26" s="105" t="e">
        <f t="shared" si="15"/>
        <v>#DIV/0!</v>
      </c>
      <c r="O26" s="105" t="e">
        <f t="shared" si="15"/>
        <v>#DIV/0!</v>
      </c>
      <c r="P26" s="105" t="e">
        <f t="shared" si="15"/>
        <v>#DIV/0!</v>
      </c>
      <c r="Q26" s="105" t="e">
        <f t="shared" si="15"/>
        <v>#DIV/0!</v>
      </c>
      <c r="R26" s="105" t="e">
        <f t="shared" si="15"/>
        <v>#DIV/0!</v>
      </c>
      <c r="S26" s="105" t="e">
        <f t="shared" si="15"/>
        <v>#DIV/0!</v>
      </c>
      <c r="T26" s="105" t="e">
        <f t="shared" si="15"/>
        <v>#DIV/0!</v>
      </c>
      <c r="U26" s="105" t="e">
        <f t="shared" si="15"/>
        <v>#DIV/0!</v>
      </c>
      <c r="V26" s="105" t="e">
        <f t="shared" si="15"/>
        <v>#DIV/0!</v>
      </c>
      <c r="W26" s="105" t="e">
        <f t="shared" si="15"/>
        <v>#DIV/0!</v>
      </c>
      <c r="X26" s="105" t="e">
        <f t="shared" si="15"/>
        <v>#DIV/0!</v>
      </c>
      <c r="Y26" s="352"/>
    </row>
    <row r="27" spans="1:25" ht="14.25" customHeight="1">
      <c r="A27" s="81">
        <v>25</v>
      </c>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row>
    <row r="28" spans="1:25" ht="14.25" customHeight="1">
      <c r="A28" s="81">
        <v>26</v>
      </c>
      <c r="B28" s="352"/>
      <c r="C28" s="352"/>
      <c r="D28" s="352"/>
      <c r="E28" s="352"/>
      <c r="F28" s="352"/>
      <c r="G28" s="352"/>
      <c r="H28" s="352"/>
      <c r="I28" s="352"/>
      <c r="J28" s="352"/>
      <c r="K28" s="352"/>
      <c r="L28" s="352"/>
      <c r="M28" s="352"/>
      <c r="N28" s="352"/>
      <c r="O28" s="352"/>
      <c r="P28" s="352"/>
      <c r="Q28" s="352"/>
      <c r="R28" s="352"/>
      <c r="S28" s="352"/>
      <c r="T28" s="352"/>
      <c r="U28" s="352"/>
      <c r="V28" s="352"/>
      <c r="W28" s="352"/>
      <c r="X28" s="352"/>
      <c r="Y28" s="352"/>
    </row>
    <row r="29" spans="1:25" ht="14.25" customHeight="1">
      <c r="A29" s="81">
        <v>27</v>
      </c>
      <c r="B29" s="180" t="s">
        <v>147</v>
      </c>
      <c r="C29" s="111"/>
      <c r="D29" s="111"/>
      <c r="E29" s="111"/>
      <c r="F29" s="111"/>
      <c r="G29" s="111"/>
      <c r="H29" s="111"/>
      <c r="I29" s="111"/>
      <c r="J29" s="111"/>
      <c r="K29" s="111"/>
      <c r="L29" s="111"/>
      <c r="M29" s="111"/>
      <c r="N29" s="111"/>
      <c r="O29" s="111"/>
      <c r="P29" s="111"/>
      <c r="Q29" s="111"/>
      <c r="R29" s="111"/>
      <c r="S29" s="111"/>
      <c r="T29" s="111"/>
      <c r="U29" s="111"/>
      <c r="V29" s="111"/>
      <c r="W29" s="111"/>
      <c r="X29" s="111"/>
      <c r="Y29" s="352"/>
    </row>
    <row r="30" spans="1:25" ht="14.25" customHeight="1">
      <c r="A30" s="81">
        <v>28</v>
      </c>
      <c r="B30" s="403" t="s">
        <v>148</v>
      </c>
      <c r="C30" s="231"/>
      <c r="D30" s="255"/>
      <c r="E30" s="260">
        <v>0</v>
      </c>
      <c r="F30" s="103">
        <f>E33</f>
        <v>0</v>
      </c>
      <c r="G30" s="103">
        <f t="shared" ref="G30:X30" si="16">F33</f>
        <v>0</v>
      </c>
      <c r="H30" s="103">
        <f t="shared" si="16"/>
        <v>0</v>
      </c>
      <c r="I30" s="103">
        <f t="shared" si="16"/>
        <v>0</v>
      </c>
      <c r="J30" s="103">
        <f t="shared" si="16"/>
        <v>0</v>
      </c>
      <c r="K30" s="103">
        <f t="shared" si="16"/>
        <v>0</v>
      </c>
      <c r="L30" s="103">
        <f t="shared" si="16"/>
        <v>0</v>
      </c>
      <c r="M30" s="103">
        <f t="shared" si="16"/>
        <v>0</v>
      </c>
      <c r="N30" s="103">
        <f t="shared" si="16"/>
        <v>0</v>
      </c>
      <c r="O30" s="103">
        <f t="shared" si="16"/>
        <v>0</v>
      </c>
      <c r="P30" s="103">
        <f t="shared" si="16"/>
        <v>0</v>
      </c>
      <c r="Q30" s="103">
        <f t="shared" si="16"/>
        <v>0</v>
      </c>
      <c r="R30" s="103">
        <f t="shared" si="16"/>
        <v>0</v>
      </c>
      <c r="S30" s="103">
        <f t="shared" si="16"/>
        <v>0</v>
      </c>
      <c r="T30" s="103">
        <f t="shared" si="16"/>
        <v>0</v>
      </c>
      <c r="U30" s="103">
        <f t="shared" si="16"/>
        <v>0</v>
      </c>
      <c r="V30" s="103">
        <f t="shared" si="16"/>
        <v>0</v>
      </c>
      <c r="W30" s="103">
        <f t="shared" si="16"/>
        <v>0</v>
      </c>
      <c r="X30" s="256">
        <f t="shared" si="16"/>
        <v>0</v>
      </c>
      <c r="Y30" s="352"/>
    </row>
    <row r="31" spans="1:25" ht="14.25" customHeight="1">
      <c r="A31" s="81">
        <v>29</v>
      </c>
      <c r="B31" s="257" t="s">
        <v>149</v>
      </c>
      <c r="C31" s="111"/>
      <c r="D31" s="111"/>
      <c r="E31" s="105">
        <f>MIN(E25,0)</f>
        <v>0</v>
      </c>
      <c r="F31" s="105">
        <f t="shared" ref="F31:X31" si="17">MIN(F25,0)</f>
        <v>0</v>
      </c>
      <c r="G31" s="105">
        <f t="shared" si="17"/>
        <v>0</v>
      </c>
      <c r="H31" s="105">
        <f t="shared" si="17"/>
        <v>0</v>
      </c>
      <c r="I31" s="105">
        <f t="shared" si="17"/>
        <v>0</v>
      </c>
      <c r="J31" s="105">
        <f t="shared" si="17"/>
        <v>0</v>
      </c>
      <c r="K31" s="105">
        <f t="shared" si="17"/>
        <v>0</v>
      </c>
      <c r="L31" s="105">
        <f t="shared" si="17"/>
        <v>0</v>
      </c>
      <c r="M31" s="105">
        <f t="shared" si="17"/>
        <v>0</v>
      </c>
      <c r="N31" s="105">
        <f t="shared" si="17"/>
        <v>0</v>
      </c>
      <c r="O31" s="105">
        <f t="shared" si="17"/>
        <v>0</v>
      </c>
      <c r="P31" s="105">
        <f t="shared" si="17"/>
        <v>0</v>
      </c>
      <c r="Q31" s="105">
        <f t="shared" si="17"/>
        <v>0</v>
      </c>
      <c r="R31" s="105">
        <f t="shared" si="17"/>
        <v>0</v>
      </c>
      <c r="S31" s="105">
        <f t="shared" si="17"/>
        <v>0</v>
      </c>
      <c r="T31" s="105">
        <f t="shared" si="17"/>
        <v>0</v>
      </c>
      <c r="U31" s="105">
        <f t="shared" si="17"/>
        <v>0</v>
      </c>
      <c r="V31" s="105">
        <f t="shared" si="17"/>
        <v>0</v>
      </c>
      <c r="W31" s="105">
        <f t="shared" si="17"/>
        <v>0</v>
      </c>
      <c r="X31" s="82">
        <f t="shared" si="17"/>
        <v>0</v>
      </c>
      <c r="Y31" s="352"/>
    </row>
    <row r="32" spans="1:25" ht="14.25" customHeight="1">
      <c r="A32" s="81">
        <v>30</v>
      </c>
      <c r="B32" s="404" t="s">
        <v>150</v>
      </c>
      <c r="C32" s="111"/>
      <c r="D32" s="171">
        <v>0.01</v>
      </c>
      <c r="E32" s="105">
        <f>$D$32*(E30)</f>
        <v>0</v>
      </c>
      <c r="F32" s="105">
        <f t="shared" ref="F32:X32" si="18">$D$32*(F30)</f>
        <v>0</v>
      </c>
      <c r="G32" s="105">
        <f t="shared" si="18"/>
        <v>0</v>
      </c>
      <c r="H32" s="105">
        <f t="shared" si="18"/>
        <v>0</v>
      </c>
      <c r="I32" s="105">
        <f t="shared" si="18"/>
        <v>0</v>
      </c>
      <c r="J32" s="105">
        <f t="shared" si="18"/>
        <v>0</v>
      </c>
      <c r="K32" s="105">
        <f t="shared" si="18"/>
        <v>0</v>
      </c>
      <c r="L32" s="105">
        <f t="shared" si="18"/>
        <v>0</v>
      </c>
      <c r="M32" s="105">
        <f t="shared" si="18"/>
        <v>0</v>
      </c>
      <c r="N32" s="105">
        <f t="shared" si="18"/>
        <v>0</v>
      </c>
      <c r="O32" s="105">
        <f t="shared" si="18"/>
        <v>0</v>
      </c>
      <c r="P32" s="105">
        <f t="shared" si="18"/>
        <v>0</v>
      </c>
      <c r="Q32" s="105">
        <f t="shared" si="18"/>
        <v>0</v>
      </c>
      <c r="R32" s="105">
        <f t="shared" si="18"/>
        <v>0</v>
      </c>
      <c r="S32" s="105">
        <f t="shared" si="18"/>
        <v>0</v>
      </c>
      <c r="T32" s="105">
        <f t="shared" si="18"/>
        <v>0</v>
      </c>
      <c r="U32" s="105">
        <f t="shared" si="18"/>
        <v>0</v>
      </c>
      <c r="V32" s="105">
        <f t="shared" si="18"/>
        <v>0</v>
      </c>
      <c r="W32" s="105">
        <f t="shared" si="18"/>
        <v>0</v>
      </c>
      <c r="X32" s="82">
        <f t="shared" si="18"/>
        <v>0</v>
      </c>
      <c r="Y32" s="352"/>
    </row>
    <row r="33" spans="1:25" ht="14.25" customHeight="1">
      <c r="A33" s="81">
        <v>31</v>
      </c>
      <c r="B33" s="258" t="s">
        <v>151</v>
      </c>
      <c r="C33" s="77"/>
      <c r="D33" s="77"/>
      <c r="E33" s="76">
        <f>E30+E31+E32</f>
        <v>0</v>
      </c>
      <c r="F33" s="76">
        <f t="shared" ref="F33:X33" si="19">F30+F31+F32</f>
        <v>0</v>
      </c>
      <c r="G33" s="76">
        <f t="shared" si="19"/>
        <v>0</v>
      </c>
      <c r="H33" s="76">
        <f t="shared" si="19"/>
        <v>0</v>
      </c>
      <c r="I33" s="76">
        <f t="shared" si="19"/>
        <v>0</v>
      </c>
      <c r="J33" s="76">
        <f t="shared" si="19"/>
        <v>0</v>
      </c>
      <c r="K33" s="76">
        <f t="shared" si="19"/>
        <v>0</v>
      </c>
      <c r="L33" s="76">
        <f t="shared" si="19"/>
        <v>0</v>
      </c>
      <c r="M33" s="76">
        <f t="shared" si="19"/>
        <v>0</v>
      </c>
      <c r="N33" s="76">
        <f t="shared" si="19"/>
        <v>0</v>
      </c>
      <c r="O33" s="76">
        <f t="shared" si="19"/>
        <v>0</v>
      </c>
      <c r="P33" s="76">
        <f t="shared" si="19"/>
        <v>0</v>
      </c>
      <c r="Q33" s="76">
        <f t="shared" si="19"/>
        <v>0</v>
      </c>
      <c r="R33" s="76">
        <f t="shared" si="19"/>
        <v>0</v>
      </c>
      <c r="S33" s="76">
        <f t="shared" si="19"/>
        <v>0</v>
      </c>
      <c r="T33" s="76">
        <f t="shared" si="19"/>
        <v>0</v>
      </c>
      <c r="U33" s="76">
        <f t="shared" si="19"/>
        <v>0</v>
      </c>
      <c r="V33" s="76">
        <f t="shared" si="19"/>
        <v>0</v>
      </c>
      <c r="W33" s="76">
        <f t="shared" si="19"/>
        <v>0</v>
      </c>
      <c r="X33" s="259">
        <f t="shared" si="19"/>
        <v>0</v>
      </c>
      <c r="Y33" s="352"/>
    </row>
    <row r="34" spans="1:25">
      <c r="A34" s="81"/>
      <c r="B34" s="352"/>
      <c r="C34" s="352"/>
      <c r="D34" s="352"/>
      <c r="E34" s="352"/>
      <c r="F34" s="352"/>
      <c r="G34" s="352"/>
      <c r="H34" s="352"/>
      <c r="I34" s="352"/>
      <c r="J34" s="352"/>
      <c r="K34" s="352"/>
      <c r="L34" s="352"/>
      <c r="M34" s="352"/>
      <c r="N34" s="352"/>
      <c r="O34" s="352"/>
      <c r="P34" s="352"/>
      <c r="Q34" s="352"/>
      <c r="R34" s="352"/>
      <c r="S34" s="352"/>
      <c r="T34" s="352"/>
      <c r="U34" s="352"/>
      <c r="V34" s="352"/>
      <c r="W34" s="352"/>
      <c r="X34" s="352"/>
      <c r="Y34" s="352"/>
    </row>
    <row r="35" spans="1:25">
      <c r="A35" s="81"/>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row>
    <row r="36" spans="1:25">
      <c r="A36" s="81"/>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352"/>
    </row>
    <row r="37" spans="1:25">
      <c r="A37" s="62"/>
      <c r="B37" s="173"/>
      <c r="C37" s="173"/>
      <c r="D37" s="173"/>
      <c r="E37" s="173"/>
      <c r="F37" s="5"/>
      <c r="G37" s="173"/>
      <c r="H37" s="173"/>
      <c r="I37" s="173"/>
      <c r="J37" s="173"/>
      <c r="K37" s="173"/>
      <c r="L37" s="173"/>
      <c r="M37" s="173"/>
      <c r="N37" s="173"/>
      <c r="O37" s="173"/>
      <c r="P37" s="173"/>
      <c r="Q37" s="173"/>
      <c r="R37" s="173"/>
      <c r="S37" s="173"/>
      <c r="T37" s="173"/>
      <c r="U37" s="173"/>
      <c r="V37" s="173"/>
      <c r="W37" s="173"/>
      <c r="X37" s="173"/>
      <c r="Y37" s="173"/>
    </row>
    <row r="38" spans="1:25">
      <c r="A38" s="62"/>
      <c r="B38" s="173"/>
      <c r="C38" s="173"/>
      <c r="D38" s="173"/>
      <c r="E38" s="173"/>
      <c r="F38" s="5"/>
      <c r="G38" s="173"/>
      <c r="H38" s="173"/>
      <c r="I38" s="173"/>
      <c r="J38" s="173"/>
      <c r="K38" s="173"/>
      <c r="L38" s="173"/>
      <c r="M38" s="173"/>
      <c r="N38" s="173"/>
      <c r="O38" s="173"/>
      <c r="P38" s="173"/>
      <c r="Q38" s="173"/>
      <c r="R38" s="173"/>
      <c r="S38" s="173"/>
      <c r="T38" s="173"/>
      <c r="U38" s="173"/>
      <c r="V38" s="173"/>
      <c r="W38" s="173"/>
      <c r="X38" s="173"/>
      <c r="Y38" s="173"/>
    </row>
    <row r="39" spans="1:25">
      <c r="A39" s="62"/>
      <c r="B39" s="173"/>
      <c r="C39" s="173"/>
      <c r="D39" s="173"/>
      <c r="E39" s="173"/>
      <c r="F39" s="5"/>
      <c r="G39" s="173"/>
      <c r="H39" s="173"/>
      <c r="I39" s="173"/>
      <c r="J39" s="173"/>
      <c r="K39" s="173"/>
      <c r="L39" s="173"/>
      <c r="M39" s="173"/>
      <c r="N39" s="173"/>
      <c r="O39" s="173"/>
      <c r="P39" s="173"/>
      <c r="Q39" s="173"/>
      <c r="R39" s="173"/>
      <c r="S39" s="173"/>
      <c r="T39" s="173"/>
      <c r="U39" s="173"/>
      <c r="V39" s="173"/>
      <c r="W39" s="173"/>
      <c r="X39" s="173"/>
      <c r="Y39" s="173"/>
    </row>
    <row r="40" spans="1:25">
      <c r="A40" s="6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row>
    <row r="41" spans="1:25">
      <c r="A41" s="62"/>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row>
    <row r="42" spans="1:25">
      <c r="A42" s="62"/>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row>
    <row r="43" spans="1:25">
      <c r="A43" s="62"/>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row>
    <row r="44" spans="1:25">
      <c r="A44" s="62"/>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row>
    <row r="45" spans="1:25">
      <c r="A45" s="62"/>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row>
    <row r="46" spans="1:25">
      <c r="A46" s="62"/>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row>
    <row r="47" spans="1:25">
      <c r="A47" s="62"/>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row>
    <row r="48" spans="1:25">
      <c r="A48" s="62"/>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row>
    <row r="49" spans="1:1">
      <c r="A49" s="62"/>
    </row>
    <row r="50" spans="1:1">
      <c r="A50" s="62"/>
    </row>
    <row r="51" spans="1:1">
      <c r="A51" s="62"/>
    </row>
    <row r="52" spans="1:1">
      <c r="A52" s="62"/>
    </row>
    <row r="53" spans="1:1">
      <c r="A53" s="62"/>
    </row>
    <row r="54" spans="1:1">
      <c r="A54" s="62"/>
    </row>
    <row r="55" spans="1:1">
      <c r="A55" s="62"/>
    </row>
    <row r="56" spans="1:1">
      <c r="A56" s="62"/>
    </row>
    <row r="57" spans="1:1">
      <c r="A57" s="62"/>
    </row>
    <row r="58" spans="1:1">
      <c r="A58" s="62"/>
    </row>
    <row r="59" spans="1:1">
      <c r="A59" s="62"/>
    </row>
    <row r="60" spans="1:1">
      <c r="A60" s="62"/>
    </row>
    <row r="61" spans="1:1">
      <c r="A61" s="62"/>
    </row>
    <row r="62" spans="1:1">
      <c r="A62" s="62"/>
    </row>
  </sheetData>
  <sheetProtection sheet="1" selectLockedCells="1"/>
  <mergeCells count="1">
    <mergeCell ref="B1:D2"/>
  </mergeCells>
  <phoneticPr fontId="3" type="noConversion"/>
  <pageMargins left="0.5" right="0.5" top="0.5" bottom="0.5" header="0.5" footer="0.5"/>
  <pageSetup paperSize="3" scale="65" orientation="landscape" r:id="rId1"/>
  <headerFooter alignWithMargins="0">
    <oddFooter>&amp;L&amp;F&amp;C&amp;A&amp;RStableCommunities.org
CapitalAccessInc.com</oddFooter>
  </headerFooter>
  <colBreaks count="2" manualBreakCount="2">
    <brk id="11" max="32" man="1"/>
    <brk id="18"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78"/>
  <sheetViews>
    <sheetView showGridLines="0" zoomScaleNormal="80" workbookViewId="0">
      <pane xSplit="9" ySplit="7" topLeftCell="J8" activePane="bottomRight" state="frozen"/>
      <selection pane="topRight" activeCell="L1" sqref="L1"/>
      <selection pane="bottomLeft" activeCell="A8" sqref="A8"/>
      <selection pane="bottomRight" activeCell="G8" sqref="G8"/>
    </sheetView>
  </sheetViews>
  <sheetFormatPr defaultColWidth="9.1796875" defaultRowHeight="14"/>
  <cols>
    <col min="1" max="1" width="2.1796875" style="6" customWidth="1"/>
    <col min="2" max="2" width="28.453125" style="6" customWidth="1"/>
    <col min="3" max="3" width="11.453125" style="7" customWidth="1"/>
    <col min="4" max="4" width="9" style="7" customWidth="1"/>
    <col min="5" max="5" width="12.26953125" style="6" bestFit="1" customWidth="1"/>
    <col min="6" max="6" width="11.453125" style="6" customWidth="1"/>
    <col min="7" max="8" width="14.26953125" style="6" customWidth="1"/>
    <col min="9" max="9" width="5" style="6" bestFit="1" customWidth="1"/>
    <col min="10" max="16384" width="9.1796875" style="6"/>
  </cols>
  <sheetData>
    <row r="1" spans="1:14" s="8" customFormat="1" ht="16.5" customHeight="1">
      <c r="B1" s="488" t="s">
        <v>152</v>
      </c>
      <c r="C1" s="488"/>
      <c r="D1" s="488"/>
      <c r="E1" s="488"/>
      <c r="F1" s="488"/>
      <c r="G1" s="488"/>
      <c r="H1" s="488"/>
      <c r="I1" s="488"/>
      <c r="J1" s="261"/>
      <c r="K1" s="261"/>
      <c r="L1" s="261"/>
      <c r="M1" s="261"/>
      <c r="N1" s="261"/>
    </row>
    <row r="2" spans="1:14" s="9" customFormat="1" ht="14.25" customHeight="1">
      <c r="B2" s="488"/>
      <c r="C2" s="488"/>
      <c r="D2" s="488"/>
      <c r="E2" s="488"/>
      <c r="F2" s="488"/>
      <c r="G2" s="488"/>
      <c r="H2" s="488"/>
      <c r="I2" s="488"/>
      <c r="J2" s="365"/>
      <c r="K2" s="365"/>
      <c r="L2" s="365"/>
      <c r="M2" s="365"/>
      <c r="N2" s="365"/>
    </row>
    <row r="3" spans="1:14" s="9" customFormat="1" ht="14.25" customHeight="1">
      <c r="B3" s="488"/>
      <c r="C3" s="488"/>
      <c r="D3" s="488"/>
      <c r="E3" s="488"/>
      <c r="F3" s="488"/>
      <c r="G3" s="488"/>
      <c r="H3" s="488"/>
      <c r="I3" s="488"/>
      <c r="J3" s="365"/>
      <c r="K3" s="365"/>
      <c r="L3" s="365"/>
      <c r="M3" s="365"/>
      <c r="N3" s="365"/>
    </row>
    <row r="4" spans="1:14" s="9" customFormat="1" ht="14.25" customHeight="1">
      <c r="B4" s="488"/>
      <c r="C4" s="488"/>
      <c r="D4" s="488"/>
      <c r="E4" s="488"/>
      <c r="F4" s="488"/>
      <c r="G4" s="488"/>
      <c r="H4" s="488"/>
      <c r="I4" s="488"/>
      <c r="J4" s="365"/>
      <c r="K4" s="365"/>
      <c r="L4" s="365"/>
      <c r="M4" s="365"/>
      <c r="N4" s="365"/>
    </row>
    <row r="5" spans="1:14" s="9" customFormat="1" ht="14.25" customHeight="1">
      <c r="B5" s="488"/>
      <c r="C5" s="488"/>
      <c r="D5" s="488"/>
      <c r="E5" s="488"/>
      <c r="F5" s="488"/>
      <c r="G5" s="488"/>
      <c r="H5" s="488"/>
      <c r="I5" s="488"/>
      <c r="J5" s="365"/>
      <c r="K5" s="365"/>
      <c r="L5" s="365"/>
      <c r="M5" s="365"/>
      <c r="N5" s="365"/>
    </row>
    <row r="6" spans="1:14" s="9" customFormat="1" ht="14.25" customHeight="1">
      <c r="B6" s="488"/>
      <c r="C6" s="488"/>
      <c r="D6" s="488"/>
      <c r="E6" s="488"/>
      <c r="F6" s="488"/>
      <c r="G6" s="488"/>
      <c r="H6" s="488"/>
      <c r="I6" s="488"/>
      <c r="J6" s="365"/>
      <c r="K6" s="365"/>
      <c r="L6" s="365"/>
      <c r="M6" s="365"/>
      <c r="N6" s="365"/>
    </row>
    <row r="7" spans="1:14" s="9" customFormat="1" ht="14.25" customHeight="1" thickBot="1">
      <c r="A7" s="62">
        <v>1</v>
      </c>
      <c r="B7" s="405" t="s">
        <v>153</v>
      </c>
      <c r="C7" s="406"/>
      <c r="D7" s="406"/>
      <c r="E7" s="262"/>
      <c r="F7" s="263"/>
      <c r="G7" s="407" t="s">
        <v>154</v>
      </c>
      <c r="H7" s="408" t="s">
        <v>23</v>
      </c>
      <c r="I7" s="365"/>
      <c r="J7" s="365"/>
      <c r="K7" s="365"/>
      <c r="L7" s="365"/>
      <c r="M7" s="365"/>
      <c r="N7" s="365"/>
    </row>
    <row r="8" spans="1:14" s="9" customFormat="1" ht="14.25" customHeight="1">
      <c r="A8" s="62">
        <v>2</v>
      </c>
      <c r="B8" s="151" t="s">
        <v>155</v>
      </c>
      <c r="C8" s="409"/>
      <c r="D8" s="409"/>
      <c r="E8" s="409"/>
      <c r="F8" s="409"/>
      <c r="G8" s="355"/>
      <c r="H8" s="11" t="e">
        <f t="shared" ref="H8:H16" si="0">G8/Units</f>
        <v>#DIV/0!</v>
      </c>
      <c r="I8" s="365"/>
      <c r="J8" s="365"/>
      <c r="K8" s="365"/>
      <c r="L8" s="365"/>
      <c r="M8" s="365"/>
      <c r="N8" s="365"/>
    </row>
    <row r="9" spans="1:14" s="9" customFormat="1" ht="14.25" customHeight="1">
      <c r="A9" s="62">
        <v>3</v>
      </c>
      <c r="B9" s="151" t="s">
        <v>156</v>
      </c>
      <c r="C9" s="410"/>
      <c r="D9" s="410"/>
      <c r="E9" s="410"/>
      <c r="F9" s="410"/>
      <c r="G9" s="355"/>
      <c r="H9" s="11" t="e">
        <f t="shared" si="0"/>
        <v>#DIV/0!</v>
      </c>
      <c r="I9" s="365"/>
      <c r="J9" s="365"/>
      <c r="K9" s="365"/>
      <c r="L9" s="365"/>
      <c r="M9" s="365"/>
      <c r="N9" s="365"/>
    </row>
    <row r="10" spans="1:14" s="9" customFormat="1" ht="14.25" customHeight="1">
      <c r="A10" s="62">
        <v>4</v>
      </c>
      <c r="B10" s="264" t="s">
        <v>157</v>
      </c>
      <c r="C10" s="410"/>
      <c r="D10" s="410"/>
      <c r="E10" s="13"/>
      <c r="F10" s="265"/>
      <c r="G10" s="355"/>
      <c r="H10" s="11" t="e">
        <f t="shared" si="0"/>
        <v>#DIV/0!</v>
      </c>
      <c r="I10" s="365"/>
      <c r="J10" s="365"/>
      <c r="K10" s="365"/>
      <c r="L10" s="365"/>
      <c r="M10" s="365"/>
      <c r="N10" s="365"/>
    </row>
    <row r="11" spans="1:14" s="9" customFormat="1" ht="14.25" customHeight="1">
      <c r="A11" s="62">
        <v>5</v>
      </c>
      <c r="B11" s="266" t="s">
        <v>158</v>
      </c>
      <c r="C11" s="411"/>
      <c r="D11" s="409"/>
      <c r="E11" s="13"/>
      <c r="F11" s="12"/>
      <c r="G11" s="355"/>
      <c r="H11" s="11" t="e">
        <f t="shared" si="0"/>
        <v>#DIV/0!</v>
      </c>
      <c r="I11" s="365"/>
      <c r="J11" s="365"/>
      <c r="K11" s="365"/>
      <c r="L11" s="365"/>
      <c r="M11" s="365"/>
      <c r="N11" s="365"/>
    </row>
    <row r="12" spans="1:14" s="9" customFormat="1" ht="14.25" customHeight="1">
      <c r="A12" s="62">
        <v>6</v>
      </c>
      <c r="B12" s="264" t="s">
        <v>159</v>
      </c>
      <c r="C12" s="410"/>
      <c r="D12" s="410"/>
      <c r="E12" s="13"/>
      <c r="F12" s="12"/>
      <c r="G12" s="355"/>
      <c r="H12" s="11" t="e">
        <f t="shared" si="0"/>
        <v>#DIV/0!</v>
      </c>
      <c r="I12" s="365"/>
      <c r="J12" s="365"/>
      <c r="K12" s="365"/>
      <c r="L12" s="365"/>
      <c r="M12" s="365"/>
      <c r="N12" s="365"/>
    </row>
    <row r="13" spans="1:14" s="9" customFormat="1" ht="14.25" customHeight="1">
      <c r="A13" s="62">
        <v>7</v>
      </c>
      <c r="B13" s="264" t="s">
        <v>160</v>
      </c>
      <c r="C13" s="410"/>
      <c r="D13" s="410"/>
      <c r="E13" s="13"/>
      <c r="F13" s="12"/>
      <c r="G13" s="355"/>
      <c r="H13" s="11" t="e">
        <f t="shared" si="0"/>
        <v>#DIV/0!</v>
      </c>
      <c r="I13" s="365"/>
      <c r="J13" s="365"/>
      <c r="K13" s="365"/>
      <c r="L13" s="365"/>
      <c r="M13" s="365"/>
      <c r="N13" s="365"/>
    </row>
    <row r="14" spans="1:14" s="9" customFormat="1" ht="14.25" customHeight="1">
      <c r="A14" s="62">
        <v>8</v>
      </c>
      <c r="B14" s="264" t="s">
        <v>161</v>
      </c>
      <c r="C14" s="410"/>
      <c r="D14" s="410"/>
      <c r="E14" s="13"/>
      <c r="F14" s="12"/>
      <c r="G14" s="355"/>
      <c r="H14" s="11" t="e">
        <f t="shared" si="0"/>
        <v>#DIV/0!</v>
      </c>
      <c r="I14" s="365"/>
      <c r="J14" s="365"/>
      <c r="K14" s="365"/>
      <c r="L14" s="365"/>
      <c r="M14" s="365"/>
      <c r="N14" s="365"/>
    </row>
    <row r="15" spans="1:14" s="9" customFormat="1" ht="14.25" customHeight="1">
      <c r="A15" s="62">
        <v>9</v>
      </c>
      <c r="B15" s="264" t="s">
        <v>162</v>
      </c>
      <c r="C15" s="410"/>
      <c r="D15" s="410"/>
      <c r="E15" s="13"/>
      <c r="F15" s="12"/>
      <c r="G15" s="355"/>
      <c r="H15" s="11" t="e">
        <f t="shared" si="0"/>
        <v>#DIV/0!</v>
      </c>
      <c r="I15" s="365"/>
      <c r="J15" s="365"/>
      <c r="K15" s="365"/>
      <c r="L15" s="365"/>
      <c r="M15" s="365"/>
      <c r="N15" s="365"/>
    </row>
    <row r="16" spans="1:14" s="9" customFormat="1" ht="14.25" customHeight="1" thickBot="1">
      <c r="A16" s="62">
        <v>10</v>
      </c>
      <c r="B16" s="152" t="s">
        <v>115</v>
      </c>
      <c r="C16" s="412"/>
      <c r="D16" s="412"/>
      <c r="E16" s="15"/>
      <c r="F16" s="16"/>
      <c r="G16" s="356"/>
      <c r="H16" s="11" t="e">
        <f t="shared" si="0"/>
        <v>#DIV/0!</v>
      </c>
      <c r="I16" s="365"/>
      <c r="J16" s="365"/>
      <c r="K16" s="365"/>
      <c r="L16" s="365"/>
      <c r="M16" s="365"/>
      <c r="N16" s="365"/>
    </row>
    <row r="17" spans="1:14" s="9" customFormat="1" ht="14.25" customHeight="1">
      <c r="A17" s="62">
        <v>11</v>
      </c>
      <c r="B17" s="267"/>
      <c r="C17" s="410"/>
      <c r="D17" s="413"/>
      <c r="E17" s="414"/>
      <c r="F17" s="415" t="s">
        <v>163</v>
      </c>
      <c r="G17" s="416">
        <f>SUM(G8:G16)</f>
        <v>0</v>
      </c>
      <c r="H17" s="417" t="e">
        <f>G17/Units</f>
        <v>#DIV/0!</v>
      </c>
      <c r="I17" s="365"/>
      <c r="J17" s="365"/>
      <c r="K17" s="365"/>
      <c r="L17" s="365"/>
      <c r="M17" s="365"/>
      <c r="N17" s="365"/>
    </row>
    <row r="18" spans="1:14" s="9" customFormat="1" ht="14.25" customHeight="1" thickBot="1">
      <c r="A18" s="62">
        <v>12</v>
      </c>
      <c r="B18" s="405" t="s">
        <v>164</v>
      </c>
      <c r="C18" s="406"/>
      <c r="D18" s="406"/>
      <c r="E18" s="262"/>
      <c r="F18" s="263"/>
      <c r="G18" s="418"/>
      <c r="H18" s="419"/>
      <c r="I18" s="365"/>
      <c r="J18" s="365"/>
      <c r="K18" s="365"/>
      <c r="L18" s="365"/>
      <c r="M18" s="365"/>
      <c r="N18" s="365"/>
    </row>
    <row r="19" spans="1:14" s="9" customFormat="1" ht="14.25" customHeight="1">
      <c r="A19" s="62">
        <v>13</v>
      </c>
      <c r="B19" s="17" t="s">
        <v>165</v>
      </c>
      <c r="C19" s="420"/>
      <c r="D19" s="420"/>
      <c r="E19" s="420"/>
      <c r="F19" s="12"/>
      <c r="G19" s="355"/>
      <c r="H19" s="11" t="e">
        <f>G19/Units</f>
        <v>#DIV/0!</v>
      </c>
      <c r="I19" s="365"/>
      <c r="J19" s="365"/>
      <c r="K19" s="365"/>
      <c r="L19" s="365"/>
      <c r="M19" s="365"/>
      <c r="N19" s="365"/>
    </row>
    <row r="20" spans="1:14" s="9" customFormat="1" ht="14.25" customHeight="1">
      <c r="A20" s="62">
        <v>14</v>
      </c>
      <c r="B20" s="17" t="s">
        <v>166</v>
      </c>
      <c r="C20" s="420"/>
      <c r="D20" s="420"/>
      <c r="E20" s="420"/>
      <c r="F20" s="12"/>
      <c r="G20" s="355"/>
      <c r="H20" s="11" t="e">
        <f>G20/Units</f>
        <v>#DIV/0!</v>
      </c>
      <c r="I20" s="365"/>
      <c r="J20" s="365"/>
      <c r="K20" s="365"/>
      <c r="L20" s="365"/>
      <c r="M20" s="365"/>
      <c r="N20" s="365"/>
    </row>
    <row r="21" spans="1:14" s="9" customFormat="1" ht="14.25" customHeight="1" thickBot="1">
      <c r="A21" s="62">
        <v>15</v>
      </c>
      <c r="B21" s="268" t="s">
        <v>167</v>
      </c>
      <c r="C21" s="406"/>
      <c r="D21" s="406"/>
      <c r="E21" s="18"/>
      <c r="F21" s="19"/>
      <c r="G21" s="356"/>
      <c r="H21" s="11" t="e">
        <f>G21/Units</f>
        <v>#DIV/0!</v>
      </c>
      <c r="I21" s="365"/>
      <c r="J21" s="365"/>
      <c r="K21" s="365"/>
      <c r="L21" s="365"/>
      <c r="M21" s="365"/>
      <c r="N21" s="365"/>
    </row>
    <row r="22" spans="1:14" s="9" customFormat="1" ht="14.25" customHeight="1">
      <c r="A22" s="62">
        <v>16</v>
      </c>
      <c r="B22" s="267"/>
      <c r="C22" s="410"/>
      <c r="D22" s="413"/>
      <c r="E22" s="414"/>
      <c r="F22" s="415" t="s">
        <v>168</v>
      </c>
      <c r="G22" s="416">
        <f>SUM(G19:G21)</f>
        <v>0</v>
      </c>
      <c r="H22" s="417" t="e">
        <f>G22/Units</f>
        <v>#DIV/0!</v>
      </c>
      <c r="I22" s="365"/>
      <c r="J22" s="365"/>
      <c r="K22" s="365"/>
      <c r="L22" s="365"/>
      <c r="M22" s="365"/>
      <c r="N22" s="365"/>
    </row>
    <row r="23" spans="1:14" s="9" customFormat="1" ht="14.25" customHeight="1" thickBot="1">
      <c r="A23" s="62">
        <v>17</v>
      </c>
      <c r="B23" s="421" t="s">
        <v>169</v>
      </c>
      <c r="C23" s="406"/>
      <c r="D23" s="406"/>
      <c r="E23" s="262"/>
      <c r="F23" s="263"/>
      <c r="G23" s="14"/>
      <c r="H23" s="14"/>
      <c r="I23" s="365"/>
      <c r="J23" s="365"/>
      <c r="K23" s="365"/>
      <c r="L23" s="365"/>
      <c r="M23" s="365"/>
      <c r="N23" s="365"/>
    </row>
    <row r="24" spans="1:14" s="9" customFormat="1" ht="14.25" customHeight="1">
      <c r="A24" s="62">
        <v>18</v>
      </c>
      <c r="B24" s="55" t="s">
        <v>170</v>
      </c>
      <c r="C24" s="422"/>
      <c r="D24" s="422"/>
      <c r="E24" s="60"/>
      <c r="F24" s="56"/>
      <c r="G24" s="134">
        <f>'6)ConstructionBudget'!C36</f>
        <v>0</v>
      </c>
      <c r="H24" s="58" t="e">
        <f t="shared" ref="H24:H30" si="1">G24/Units</f>
        <v>#DIV/0!</v>
      </c>
      <c r="I24" s="365"/>
      <c r="J24" s="365"/>
      <c r="K24" s="365"/>
      <c r="L24" s="365"/>
      <c r="M24" s="365"/>
      <c r="N24" s="365"/>
    </row>
    <row r="25" spans="1:14" s="9" customFormat="1" ht="14.25" customHeight="1">
      <c r="A25" s="62">
        <v>19</v>
      </c>
      <c r="B25" s="55" t="s">
        <v>171</v>
      </c>
      <c r="C25" s="422"/>
      <c r="D25" s="422"/>
      <c r="E25" s="423"/>
      <c r="F25" s="56"/>
      <c r="G25" s="134">
        <f>'6)ConstructionBudget'!C51</f>
        <v>0</v>
      </c>
      <c r="H25" s="58" t="e">
        <f t="shared" si="1"/>
        <v>#DIV/0!</v>
      </c>
      <c r="I25" s="365"/>
      <c r="J25" s="365"/>
      <c r="K25" s="365"/>
      <c r="L25" s="365"/>
      <c r="M25" s="365"/>
      <c r="N25" s="365"/>
    </row>
    <row r="26" spans="1:14" s="9" customFormat="1" ht="14.25" customHeight="1">
      <c r="A26" s="62">
        <v>20</v>
      </c>
      <c r="B26" s="55" t="s">
        <v>172</v>
      </c>
      <c r="C26" s="422"/>
      <c r="D26" s="422"/>
      <c r="E26" s="13"/>
      <c r="F26" s="56"/>
      <c r="G26" s="134">
        <f>'6)ConstructionBudget'!C63</f>
        <v>0</v>
      </c>
      <c r="H26" s="58" t="e">
        <f t="shared" si="1"/>
        <v>#DIV/0!</v>
      </c>
      <c r="I26" s="365"/>
      <c r="J26" s="365"/>
      <c r="K26" s="365"/>
      <c r="L26" s="365"/>
      <c r="M26" s="365"/>
      <c r="N26" s="365"/>
    </row>
    <row r="27" spans="1:14" s="9" customFormat="1" ht="14.25" customHeight="1">
      <c r="A27" s="62">
        <v>21</v>
      </c>
      <c r="B27" s="424" t="s">
        <v>173</v>
      </c>
      <c r="C27" s="279"/>
      <c r="D27" s="422"/>
      <c r="E27" s="425">
        <v>0.06</v>
      </c>
      <c r="F27" s="56" t="s">
        <v>174</v>
      </c>
      <c r="G27" s="134">
        <f>(G24+G25+G26)*E27</f>
        <v>0</v>
      </c>
      <c r="H27" s="58" t="e">
        <f t="shared" si="1"/>
        <v>#DIV/0!</v>
      </c>
      <c r="I27" s="365"/>
      <c r="J27" s="365"/>
      <c r="K27" s="365"/>
      <c r="L27" s="365"/>
      <c r="M27" s="365"/>
      <c r="N27" s="365"/>
    </row>
    <row r="28" spans="1:14" s="9" customFormat="1" ht="14.25" customHeight="1">
      <c r="A28" s="62">
        <v>22</v>
      </c>
      <c r="B28" s="424" t="s">
        <v>175</v>
      </c>
      <c r="C28" s="279"/>
      <c r="D28" s="422"/>
      <c r="E28" s="425">
        <v>0.02</v>
      </c>
      <c r="F28" s="56" t="s">
        <v>174</v>
      </c>
      <c r="G28" s="134">
        <f>(G24+G25+G26)*E28</f>
        <v>0</v>
      </c>
      <c r="H28" s="58" t="e">
        <f t="shared" si="1"/>
        <v>#DIV/0!</v>
      </c>
      <c r="I28" s="365"/>
      <c r="J28" s="365"/>
      <c r="K28" s="365"/>
      <c r="L28" s="365"/>
      <c r="M28" s="365"/>
      <c r="N28" s="365"/>
    </row>
    <row r="29" spans="1:14" s="9" customFormat="1" ht="14.25" customHeight="1">
      <c r="A29" s="62">
        <v>23</v>
      </c>
      <c r="B29" s="424" t="s">
        <v>176</v>
      </c>
      <c r="C29" s="279"/>
      <c r="D29" s="422"/>
      <c r="E29" s="425">
        <v>0.06</v>
      </c>
      <c r="F29" s="56" t="s">
        <v>174</v>
      </c>
      <c r="G29" s="134">
        <f>(G24+G25+G26)*E29</f>
        <v>0</v>
      </c>
      <c r="H29" s="58" t="e">
        <f t="shared" si="1"/>
        <v>#DIV/0!</v>
      </c>
      <c r="I29" s="365"/>
      <c r="J29" s="365"/>
      <c r="K29" s="365"/>
      <c r="L29" s="365"/>
      <c r="M29" s="365"/>
      <c r="N29" s="365"/>
    </row>
    <row r="30" spans="1:14" s="9" customFormat="1" ht="14.25" customHeight="1" thickBot="1">
      <c r="A30" s="62">
        <v>24</v>
      </c>
      <c r="B30" s="426" t="s">
        <v>177</v>
      </c>
      <c r="C30" s="427"/>
      <c r="D30" s="427"/>
      <c r="E30" s="428">
        <v>0.1</v>
      </c>
      <c r="F30" s="57" t="s">
        <v>174</v>
      </c>
      <c r="G30" s="135">
        <f>(G24+G25+G26)*E30</f>
        <v>0</v>
      </c>
      <c r="H30" s="58" t="e">
        <f t="shared" si="1"/>
        <v>#DIV/0!</v>
      </c>
      <c r="I30" s="365"/>
      <c r="J30" s="365"/>
      <c r="K30" s="365"/>
      <c r="L30" s="365"/>
      <c r="M30" s="365"/>
      <c r="N30" s="365"/>
    </row>
    <row r="31" spans="1:14" s="9" customFormat="1" ht="14.25" customHeight="1">
      <c r="A31" s="62">
        <v>25</v>
      </c>
      <c r="B31" s="17"/>
      <c r="C31" s="429" t="e">
        <f>G31/SqFt</f>
        <v>#DIV/0!</v>
      </c>
      <c r="D31" s="410" t="s">
        <v>178</v>
      </c>
      <c r="E31" s="20"/>
      <c r="F31" s="415" t="s">
        <v>179</v>
      </c>
      <c r="G31" s="430">
        <f>SUM(G24:G30)</f>
        <v>0</v>
      </c>
      <c r="H31" s="417" t="e">
        <f>G31/Units</f>
        <v>#DIV/0!</v>
      </c>
      <c r="I31" s="365"/>
      <c r="J31" s="365"/>
      <c r="K31" s="365"/>
      <c r="L31" s="365"/>
      <c r="M31" s="365"/>
      <c r="N31" s="365"/>
    </row>
    <row r="32" spans="1:14" s="9" customFormat="1" ht="14.25" customHeight="1" thickBot="1">
      <c r="A32" s="62">
        <v>26</v>
      </c>
      <c r="B32" s="421" t="s">
        <v>180</v>
      </c>
      <c r="C32" s="406"/>
      <c r="D32" s="406"/>
      <c r="E32" s="262"/>
      <c r="F32" s="263"/>
      <c r="G32" s="14"/>
      <c r="H32" s="14"/>
      <c r="I32" s="365"/>
      <c r="J32" s="365"/>
      <c r="K32" s="365"/>
      <c r="L32" s="365"/>
      <c r="M32" s="365"/>
      <c r="N32" s="365"/>
    </row>
    <row r="33" spans="1:14" s="9" customFormat="1" ht="14.25" customHeight="1">
      <c r="A33" s="62">
        <v>27</v>
      </c>
      <c r="B33" s="10" t="s">
        <v>181</v>
      </c>
      <c r="C33" s="410"/>
      <c r="D33" s="410"/>
      <c r="E33" s="21"/>
      <c r="F33" s="269"/>
      <c r="G33" s="358"/>
      <c r="H33" s="11" t="e">
        <f>G33/Units</f>
        <v>#DIV/0!</v>
      </c>
      <c r="I33" s="365"/>
      <c r="J33" s="365"/>
      <c r="K33" s="365"/>
      <c r="L33" s="365"/>
      <c r="M33" s="365"/>
      <c r="N33" s="365"/>
    </row>
    <row r="34" spans="1:14" s="9" customFormat="1" ht="14.25" customHeight="1">
      <c r="A34" s="62">
        <v>28</v>
      </c>
      <c r="B34" s="10" t="s">
        <v>182</v>
      </c>
      <c r="C34" s="410"/>
      <c r="D34" s="410"/>
      <c r="E34" s="21"/>
      <c r="F34" s="269"/>
      <c r="G34" s="358"/>
      <c r="H34" s="11" t="e">
        <f>G34/Units</f>
        <v>#DIV/0!</v>
      </c>
      <c r="I34" s="365"/>
      <c r="J34" s="365"/>
      <c r="K34" s="365"/>
      <c r="L34" s="365"/>
      <c r="M34" s="365"/>
      <c r="N34" s="365"/>
    </row>
    <row r="35" spans="1:14" s="9" customFormat="1" ht="14.25" customHeight="1">
      <c r="A35" s="62">
        <v>29</v>
      </c>
      <c r="B35" s="10" t="s">
        <v>183</v>
      </c>
      <c r="C35" s="410"/>
      <c r="D35" s="410"/>
      <c r="E35" s="21"/>
      <c r="F35" s="269"/>
      <c r="G35" s="358"/>
      <c r="H35" s="11" t="e">
        <f>G35/Units</f>
        <v>#DIV/0!</v>
      </c>
      <c r="I35" s="365"/>
      <c r="J35" s="365"/>
      <c r="K35" s="365"/>
      <c r="L35" s="365"/>
      <c r="M35" s="365"/>
      <c r="N35" s="365"/>
    </row>
    <row r="36" spans="1:14" s="9" customFormat="1" ht="14.25" customHeight="1" thickBot="1">
      <c r="A36" s="62">
        <v>30</v>
      </c>
      <c r="B36" s="10" t="s">
        <v>184</v>
      </c>
      <c r="C36" s="270"/>
      <c r="D36" s="410"/>
      <c r="E36" s="409"/>
      <c r="F36" s="409"/>
      <c r="G36" s="358"/>
      <c r="H36" s="11" t="e">
        <f>G36/Units</f>
        <v>#DIV/0!</v>
      </c>
      <c r="I36" s="365"/>
      <c r="J36" s="365"/>
      <c r="K36" s="365"/>
      <c r="L36" s="365"/>
      <c r="M36" s="365"/>
      <c r="N36" s="365"/>
    </row>
    <row r="37" spans="1:14" s="9" customFormat="1" ht="14.25" customHeight="1" thickTop="1">
      <c r="A37" s="62">
        <v>31</v>
      </c>
      <c r="B37" s="22"/>
      <c r="C37" s="431"/>
      <c r="D37" s="431"/>
      <c r="E37" s="23"/>
      <c r="F37" s="432" t="s">
        <v>185</v>
      </c>
      <c r="G37" s="433">
        <f>SUM(G33:G36)</f>
        <v>0</v>
      </c>
      <c r="H37" s="417" t="e">
        <f>G37/Units</f>
        <v>#DIV/0!</v>
      </c>
      <c r="I37" s="365"/>
      <c r="J37" s="365"/>
      <c r="K37" s="365"/>
      <c r="L37" s="365"/>
      <c r="M37" s="365"/>
      <c r="N37" s="365"/>
    </row>
    <row r="38" spans="1:14" s="9" customFormat="1" ht="14.25" customHeight="1" thickBot="1">
      <c r="A38" s="62">
        <v>32</v>
      </c>
      <c r="B38" s="421" t="s">
        <v>186</v>
      </c>
      <c r="C38" s="271"/>
      <c r="D38" s="427"/>
      <c r="E38" s="15"/>
      <c r="F38" s="272"/>
      <c r="G38" s="359"/>
      <c r="H38" s="14"/>
      <c r="I38" s="365"/>
      <c r="J38" s="365"/>
      <c r="K38" s="365"/>
      <c r="L38" s="365"/>
      <c r="M38" s="365"/>
      <c r="N38" s="365"/>
    </row>
    <row r="39" spans="1:14" s="9" customFormat="1" ht="14.25" customHeight="1">
      <c r="A39" s="62">
        <v>33</v>
      </c>
      <c r="B39" s="59" t="s">
        <v>187</v>
      </c>
      <c r="C39" s="434"/>
      <c r="D39" s="279"/>
      <c r="E39" s="273"/>
      <c r="F39" s="269"/>
      <c r="G39" s="358"/>
      <c r="H39" s="58" t="e">
        <f t="shared" ref="H39:H44" si="2">G39/Units</f>
        <v>#DIV/0!</v>
      </c>
      <c r="I39" s="365"/>
      <c r="J39" s="365"/>
      <c r="K39" s="365"/>
      <c r="L39" s="365"/>
      <c r="M39" s="365"/>
      <c r="N39" s="365"/>
    </row>
    <row r="40" spans="1:14" s="9" customFormat="1" ht="14.25" customHeight="1">
      <c r="A40" s="62">
        <v>34</v>
      </c>
      <c r="B40" s="274" t="s">
        <v>188</v>
      </c>
      <c r="C40" s="60"/>
      <c r="D40" s="422"/>
      <c r="E40" s="61"/>
      <c r="F40" s="265"/>
      <c r="G40" s="358"/>
      <c r="H40" s="58" t="e">
        <f t="shared" si="2"/>
        <v>#DIV/0!</v>
      </c>
      <c r="I40" s="365"/>
      <c r="J40" s="365"/>
      <c r="K40" s="365"/>
      <c r="L40" s="365"/>
      <c r="M40" s="365"/>
      <c r="N40" s="365"/>
    </row>
    <row r="41" spans="1:14" s="9" customFormat="1" ht="14.25" customHeight="1">
      <c r="A41" s="62">
        <v>35</v>
      </c>
      <c r="B41" s="267" t="s">
        <v>189</v>
      </c>
      <c r="C41" s="275"/>
      <c r="D41" s="409"/>
      <c r="E41" s="21"/>
      <c r="F41" s="276"/>
      <c r="G41" s="358"/>
      <c r="H41" s="11" t="e">
        <f t="shared" si="2"/>
        <v>#DIV/0!</v>
      </c>
      <c r="I41" s="365"/>
      <c r="J41" s="365"/>
      <c r="K41" s="365"/>
      <c r="L41" s="365"/>
      <c r="M41" s="365"/>
      <c r="N41" s="365"/>
    </row>
    <row r="42" spans="1:14" s="9" customFormat="1" ht="14.25" customHeight="1">
      <c r="A42" s="62">
        <v>36</v>
      </c>
      <c r="B42" s="267" t="s">
        <v>190</v>
      </c>
      <c r="C42" s="275"/>
      <c r="D42" s="409"/>
      <c r="E42" s="409"/>
      <c r="F42" s="277"/>
      <c r="G42" s="358"/>
      <c r="H42" s="11" t="e">
        <f t="shared" si="2"/>
        <v>#DIV/0!</v>
      </c>
      <c r="I42" s="365"/>
      <c r="J42" s="365"/>
      <c r="K42" s="365"/>
      <c r="L42" s="365"/>
      <c r="M42" s="365"/>
      <c r="N42" s="365"/>
    </row>
    <row r="43" spans="1:14" s="9" customFormat="1" ht="14.25" customHeight="1">
      <c r="A43" s="62">
        <v>37</v>
      </c>
      <c r="B43" s="267" t="s">
        <v>125</v>
      </c>
      <c r="C43" s="435"/>
      <c r="D43" s="409"/>
      <c r="E43" s="21"/>
      <c r="F43" s="276"/>
      <c r="G43" s="358"/>
      <c r="H43" s="11" t="e">
        <f t="shared" si="2"/>
        <v>#DIV/0!</v>
      </c>
      <c r="I43" s="365"/>
      <c r="J43" s="365"/>
      <c r="K43" s="365"/>
      <c r="L43" s="365"/>
      <c r="M43" s="365"/>
      <c r="N43" s="365"/>
    </row>
    <row r="44" spans="1:14" s="9" customFormat="1" ht="14.25" customHeight="1" thickBot="1">
      <c r="A44" s="62">
        <v>38</v>
      </c>
      <c r="B44" s="267" t="s">
        <v>191</v>
      </c>
      <c r="C44" s="275"/>
      <c r="D44" s="409"/>
      <c r="E44" s="409"/>
      <c r="F44" s="409"/>
      <c r="G44" s="358"/>
      <c r="H44" s="58" t="e">
        <f t="shared" si="2"/>
        <v>#DIV/0!</v>
      </c>
      <c r="I44" s="365"/>
      <c r="J44" s="365"/>
      <c r="K44" s="365"/>
      <c r="L44" s="365"/>
      <c r="M44" s="365"/>
      <c r="N44" s="365"/>
    </row>
    <row r="45" spans="1:14" s="9" customFormat="1" ht="14.25" customHeight="1">
      <c r="A45" s="62">
        <v>39</v>
      </c>
      <c r="B45" s="278"/>
      <c r="C45" s="436"/>
      <c r="D45" s="436"/>
      <c r="E45" s="24"/>
      <c r="F45" s="437" t="s">
        <v>192</v>
      </c>
      <c r="G45" s="438">
        <f>SUM(G39:G44)</f>
        <v>0</v>
      </c>
      <c r="H45" s="417" t="e">
        <f>G45/Units</f>
        <v>#DIV/0!</v>
      </c>
      <c r="I45" s="365"/>
      <c r="J45" s="365"/>
      <c r="K45" s="365"/>
      <c r="L45" s="365"/>
      <c r="M45" s="365"/>
      <c r="N45" s="365"/>
    </row>
    <row r="46" spans="1:14" s="9" customFormat="1" ht="14.25" customHeight="1" thickBot="1">
      <c r="A46" s="62">
        <v>40</v>
      </c>
      <c r="B46" s="421" t="s">
        <v>193</v>
      </c>
      <c r="C46" s="271"/>
      <c r="D46" s="427"/>
      <c r="E46" s="15"/>
      <c r="F46" s="272"/>
      <c r="G46" s="359"/>
      <c r="H46" s="14"/>
      <c r="I46" s="365"/>
      <c r="J46" s="365"/>
      <c r="K46" s="365"/>
      <c r="L46" s="365"/>
      <c r="M46" s="365"/>
      <c r="N46" s="365"/>
    </row>
    <row r="47" spans="1:14" s="9" customFormat="1" ht="14.25" customHeight="1">
      <c r="A47" s="62">
        <v>41</v>
      </c>
      <c r="B47" s="274" t="s">
        <v>188</v>
      </c>
      <c r="C47" s="439"/>
      <c r="D47" s="422"/>
      <c r="E47" s="61"/>
      <c r="F47" s="265"/>
      <c r="G47" s="358"/>
      <c r="H47" s="58" t="e">
        <f t="shared" ref="H47:H52" si="3">G47/Units</f>
        <v>#DIV/0!</v>
      </c>
      <c r="I47" s="365"/>
      <c r="J47" s="365"/>
      <c r="K47" s="365"/>
      <c r="L47" s="365"/>
      <c r="M47" s="365"/>
      <c r="N47" s="365"/>
    </row>
    <row r="48" spans="1:14" s="9" customFormat="1" ht="14.25" customHeight="1">
      <c r="A48" s="62">
        <v>42</v>
      </c>
      <c r="B48" s="267" t="s">
        <v>182</v>
      </c>
      <c r="C48" s="275"/>
      <c r="D48" s="409"/>
      <c r="E48" s="409"/>
      <c r="F48" s="409"/>
      <c r="G48" s="358"/>
      <c r="H48" s="11" t="e">
        <f t="shared" si="3"/>
        <v>#DIV/0!</v>
      </c>
      <c r="I48" s="365"/>
      <c r="J48" s="365"/>
      <c r="K48" s="365"/>
      <c r="L48" s="365"/>
      <c r="M48" s="365"/>
      <c r="N48" s="365"/>
    </row>
    <row r="49" spans="1:14" s="9" customFormat="1" ht="14.25" customHeight="1">
      <c r="A49" s="62">
        <v>43</v>
      </c>
      <c r="B49" s="267" t="s">
        <v>194</v>
      </c>
      <c r="C49" s="275"/>
      <c r="D49" s="409"/>
      <c r="E49" s="21"/>
      <c r="F49" s="276"/>
      <c r="G49" s="358"/>
      <c r="H49" s="11" t="e">
        <f t="shared" si="3"/>
        <v>#DIV/0!</v>
      </c>
      <c r="I49" s="365"/>
      <c r="J49" s="365"/>
      <c r="K49" s="365"/>
      <c r="L49" s="365"/>
      <c r="M49" s="365"/>
      <c r="N49" s="365"/>
    </row>
    <row r="50" spans="1:14" s="9" customFormat="1" ht="14.25" customHeight="1">
      <c r="A50" s="62">
        <v>44</v>
      </c>
      <c r="B50" s="267" t="s">
        <v>195</v>
      </c>
      <c r="C50" s="275"/>
      <c r="D50" s="409"/>
      <c r="E50" s="409"/>
      <c r="F50" s="277"/>
      <c r="G50" s="358"/>
      <c r="H50" s="11" t="e">
        <f t="shared" si="3"/>
        <v>#DIV/0!</v>
      </c>
      <c r="I50" s="365"/>
      <c r="J50" s="365"/>
      <c r="K50" s="365"/>
      <c r="L50" s="365"/>
      <c r="M50" s="365"/>
      <c r="N50" s="365"/>
    </row>
    <row r="51" spans="1:14" s="9" customFormat="1" ht="14.25" customHeight="1" thickBot="1">
      <c r="A51" s="62">
        <v>45</v>
      </c>
      <c r="B51" s="287" t="s">
        <v>115</v>
      </c>
      <c r="C51" s="440"/>
      <c r="D51" s="279"/>
      <c r="E51" s="21"/>
      <c r="F51" s="276"/>
      <c r="G51" s="358"/>
      <c r="H51" s="11" t="e">
        <f t="shared" si="3"/>
        <v>#DIV/0!</v>
      </c>
      <c r="I51" s="365"/>
      <c r="J51" s="365"/>
      <c r="K51" s="365"/>
      <c r="L51" s="365"/>
      <c r="M51" s="365"/>
      <c r="N51" s="365"/>
    </row>
    <row r="52" spans="1:14" s="9" customFormat="1" ht="14.25" customHeight="1">
      <c r="A52" s="62">
        <v>46</v>
      </c>
      <c r="B52" s="278"/>
      <c r="C52" s="436"/>
      <c r="D52" s="436"/>
      <c r="E52" s="24"/>
      <c r="F52" s="437" t="s">
        <v>196</v>
      </c>
      <c r="G52" s="438">
        <f>SUM(G47:G51)</f>
        <v>0</v>
      </c>
      <c r="H52" s="417" t="e">
        <f t="shared" si="3"/>
        <v>#DIV/0!</v>
      </c>
      <c r="I52" s="365"/>
      <c r="J52" s="365"/>
      <c r="K52" s="365"/>
      <c r="L52" s="365"/>
      <c r="M52" s="365"/>
      <c r="N52" s="365"/>
    </row>
    <row r="53" spans="1:14" s="9" customFormat="1" ht="14.25" customHeight="1" thickBot="1">
      <c r="A53" s="62">
        <v>47</v>
      </c>
      <c r="B53" s="421" t="s">
        <v>197</v>
      </c>
      <c r="C53" s="271"/>
      <c r="D53" s="427"/>
      <c r="E53" s="15"/>
      <c r="F53" s="272"/>
      <c r="G53" s="359"/>
      <c r="H53" s="14"/>
      <c r="I53" s="365"/>
      <c r="J53" s="365"/>
      <c r="K53" s="365"/>
      <c r="L53" s="365"/>
      <c r="M53" s="365"/>
      <c r="N53" s="365"/>
    </row>
    <row r="54" spans="1:14" s="9" customFormat="1" ht="14.25" customHeight="1">
      <c r="A54" s="62">
        <v>48</v>
      </c>
      <c r="B54" s="267" t="s">
        <v>198</v>
      </c>
      <c r="C54" s="410"/>
      <c r="D54" s="410"/>
      <c r="E54" s="410"/>
      <c r="F54" s="410"/>
      <c r="G54" s="358"/>
      <c r="H54" s="11" t="e">
        <f t="shared" ref="H54:H59" si="4">G54/Units</f>
        <v>#DIV/0!</v>
      </c>
      <c r="I54" s="365"/>
      <c r="J54" s="365"/>
      <c r="K54" s="365"/>
      <c r="L54" s="365"/>
      <c r="M54" s="365"/>
      <c r="N54" s="365"/>
    </row>
    <row r="55" spans="1:14" s="9" customFormat="1" ht="14.25" customHeight="1">
      <c r="A55" s="62">
        <v>49</v>
      </c>
      <c r="B55" s="267" t="s">
        <v>199</v>
      </c>
      <c r="C55" s="275"/>
      <c r="D55" s="409"/>
      <c r="E55" s="409"/>
      <c r="F55" s="409"/>
      <c r="G55" s="358"/>
      <c r="H55" s="11" t="e">
        <f t="shared" si="4"/>
        <v>#DIV/0!</v>
      </c>
      <c r="I55" s="365"/>
      <c r="J55" s="365"/>
      <c r="K55" s="365"/>
      <c r="L55" s="365"/>
      <c r="M55" s="365"/>
      <c r="N55" s="365"/>
    </row>
    <row r="56" spans="1:14" s="9" customFormat="1" ht="14.25" customHeight="1">
      <c r="A56" s="62">
        <v>50</v>
      </c>
      <c r="B56" s="267" t="s">
        <v>200</v>
      </c>
      <c r="C56" s="275"/>
      <c r="D56" s="409"/>
      <c r="E56" s="21"/>
      <c r="F56" s="276"/>
      <c r="G56" s="360">
        <f>ODR</f>
        <v>0</v>
      </c>
      <c r="H56" s="11" t="e">
        <f t="shared" si="4"/>
        <v>#DIV/0!</v>
      </c>
      <c r="I56" s="365"/>
      <c r="J56" s="365"/>
      <c r="K56" s="365"/>
      <c r="L56" s="365"/>
      <c r="M56" s="365"/>
      <c r="N56" s="365"/>
    </row>
    <row r="57" spans="1:14" s="9" customFormat="1" ht="14.25" customHeight="1">
      <c r="A57" s="62">
        <v>51</v>
      </c>
      <c r="B57" s="267" t="s">
        <v>201</v>
      </c>
      <c r="C57" s="275"/>
      <c r="D57" s="409"/>
      <c r="E57" s="21"/>
      <c r="F57" s="276"/>
      <c r="G57" s="358"/>
      <c r="H57" s="11" t="e">
        <f t="shared" si="4"/>
        <v>#DIV/0!</v>
      </c>
      <c r="I57" s="365"/>
      <c r="J57" s="365"/>
      <c r="K57" s="365"/>
      <c r="L57" s="365"/>
      <c r="M57" s="365"/>
      <c r="N57" s="365"/>
    </row>
    <row r="58" spans="1:14" s="9" customFormat="1" ht="14.25" customHeight="1" thickBot="1">
      <c r="A58" s="62">
        <v>52</v>
      </c>
      <c r="B58" s="287" t="s">
        <v>115</v>
      </c>
      <c r="C58" s="279"/>
      <c r="D58" s="279"/>
      <c r="E58" s="409"/>
      <c r="F58" s="277"/>
      <c r="G58" s="358"/>
      <c r="H58" s="11" t="e">
        <f t="shared" si="4"/>
        <v>#DIV/0!</v>
      </c>
      <c r="I58" s="365"/>
      <c r="J58" s="365"/>
      <c r="K58" s="365"/>
      <c r="L58" s="365"/>
      <c r="M58" s="365"/>
      <c r="N58" s="365"/>
    </row>
    <row r="59" spans="1:14" s="9" customFormat="1" ht="14.25" customHeight="1">
      <c r="A59" s="62">
        <v>53</v>
      </c>
      <c r="B59" s="278"/>
      <c r="C59" s="436"/>
      <c r="D59" s="436"/>
      <c r="E59" s="24"/>
      <c r="F59" s="437" t="s">
        <v>202</v>
      </c>
      <c r="G59" s="438">
        <f>SUM(G54:G58)</f>
        <v>0</v>
      </c>
      <c r="H59" s="417" t="e">
        <f t="shared" si="4"/>
        <v>#DIV/0!</v>
      </c>
      <c r="I59" s="365"/>
      <c r="J59" s="365"/>
      <c r="K59" s="365"/>
      <c r="L59" s="365"/>
      <c r="M59" s="365"/>
      <c r="N59" s="365"/>
    </row>
    <row r="60" spans="1:14" s="9" customFormat="1" ht="14.25" customHeight="1">
      <c r="A60" s="62">
        <v>54</v>
      </c>
      <c r="B60" s="267"/>
      <c r="C60" s="409"/>
      <c r="D60" s="409"/>
      <c r="E60" s="25"/>
      <c r="F60" s="414"/>
      <c r="G60" s="441"/>
      <c r="H60" s="414"/>
      <c r="I60" s="365"/>
      <c r="J60" s="365"/>
      <c r="K60" s="365"/>
      <c r="L60" s="365"/>
      <c r="M60" s="365"/>
      <c r="N60" s="365"/>
    </row>
    <row r="61" spans="1:14" s="9" customFormat="1" ht="14.25" customHeight="1">
      <c r="A61" s="62">
        <v>55</v>
      </c>
      <c r="B61" s="442" t="s">
        <v>203</v>
      </c>
      <c r="C61" s="280"/>
      <c r="D61" s="281"/>
      <c r="E61" s="443"/>
      <c r="F61" s="282"/>
      <c r="G61" s="444">
        <f>'7)Construction Cash Flow'!AR37</f>
        <v>0</v>
      </c>
      <c r="H61" s="11" t="e">
        <f>G61/Units</f>
        <v>#DIV/0!</v>
      </c>
      <c r="I61" s="365"/>
      <c r="J61" s="365"/>
      <c r="K61" s="365"/>
      <c r="L61" s="365"/>
      <c r="M61" s="365"/>
      <c r="N61" s="365"/>
    </row>
    <row r="62" spans="1:14" s="9" customFormat="1" ht="14.25" customHeight="1">
      <c r="A62" s="62">
        <v>56</v>
      </c>
      <c r="B62" s="445"/>
      <c r="C62" s="283"/>
      <c r="D62" s="283"/>
      <c r="E62" s="446"/>
      <c r="F62" s="269"/>
      <c r="G62" s="447"/>
      <c r="H62" s="26"/>
      <c r="I62" s="365"/>
      <c r="J62" s="365"/>
      <c r="K62" s="365"/>
      <c r="L62" s="365"/>
      <c r="M62" s="365"/>
      <c r="N62" s="365"/>
    </row>
    <row r="63" spans="1:14" s="9" customFormat="1" ht="14.25" customHeight="1">
      <c r="A63" s="62">
        <v>57</v>
      </c>
      <c r="B63" s="445"/>
      <c r="C63" s="283"/>
      <c r="D63" s="283"/>
      <c r="E63" s="448" t="s">
        <v>204</v>
      </c>
      <c r="F63" s="284">
        <f>G17+G22+G31+G37+G45+G52+G59+G61</f>
        <v>0</v>
      </c>
      <c r="G63" s="449"/>
      <c r="H63" s="27"/>
      <c r="I63" s="365"/>
      <c r="J63" s="365"/>
      <c r="K63" s="365"/>
      <c r="L63" s="365"/>
      <c r="M63" s="365"/>
      <c r="N63" s="365"/>
    </row>
    <row r="64" spans="1:14" s="9" customFormat="1" ht="14.25" customHeight="1">
      <c r="A64" s="62">
        <v>58</v>
      </c>
      <c r="B64" s="450" t="s">
        <v>205</v>
      </c>
      <c r="C64" s="451" t="e">
        <f>G64/G66</f>
        <v>#DIV/0!</v>
      </c>
      <c r="D64" s="452" t="s">
        <v>206</v>
      </c>
      <c r="E64" s="285"/>
      <c r="F64" s="264"/>
      <c r="G64" s="357"/>
      <c r="H64" s="11" t="e">
        <f>G64/Units</f>
        <v>#DIV/0!</v>
      </c>
      <c r="I64" s="365"/>
      <c r="J64" s="365"/>
      <c r="K64" s="365"/>
      <c r="L64" s="365"/>
      <c r="M64" s="365"/>
      <c r="N64" s="365"/>
    </row>
    <row r="65" spans="1:14" s="9" customFormat="1" ht="14.25" customHeight="1" thickBot="1">
      <c r="A65" s="62">
        <v>59</v>
      </c>
      <c r="B65" s="264"/>
      <c r="C65" s="410"/>
      <c r="D65" s="410"/>
      <c r="E65" s="285"/>
      <c r="F65" s="264"/>
      <c r="G65" s="28"/>
      <c r="H65" s="29"/>
      <c r="I65" s="365"/>
      <c r="J65" s="365"/>
      <c r="K65" s="365"/>
      <c r="L65" s="365"/>
      <c r="M65" s="365"/>
      <c r="N65" s="365"/>
    </row>
    <row r="66" spans="1:14" s="9" customFormat="1" ht="14.25" customHeight="1" thickTop="1">
      <c r="A66" s="62">
        <v>60</v>
      </c>
      <c r="B66" s="453" t="s">
        <v>207</v>
      </c>
      <c r="C66" s="454"/>
      <c r="D66" s="454"/>
      <c r="E66" s="30"/>
      <c r="F66" s="31"/>
      <c r="G66" s="455">
        <f>G17+G22+G31+G37+G45+G61+G52+G59+G64</f>
        <v>0</v>
      </c>
      <c r="H66" s="456" t="e">
        <f>G66/Units</f>
        <v>#DIV/0!</v>
      </c>
      <c r="I66" s="286"/>
      <c r="J66" s="365"/>
      <c r="K66" s="365"/>
      <c r="L66" s="365"/>
      <c r="M66" s="365"/>
      <c r="N66" s="365"/>
    </row>
    <row r="67" spans="1:14" s="9" customFormat="1" ht="12.5">
      <c r="B67" s="264"/>
      <c r="C67" s="410"/>
      <c r="D67" s="410"/>
      <c r="E67" s="285"/>
      <c r="F67" s="264"/>
      <c r="G67" s="264"/>
      <c r="H67" s="264"/>
      <c r="I67" s="365"/>
      <c r="J67" s="365"/>
      <c r="K67" s="365"/>
      <c r="L67" s="365"/>
      <c r="M67" s="365"/>
      <c r="N67" s="365"/>
    </row>
    <row r="68" spans="1:14" s="9" customFormat="1" ht="12.5">
      <c r="B68" s="365"/>
      <c r="C68" s="305"/>
      <c r="D68" s="305"/>
      <c r="E68" s="365"/>
      <c r="F68" s="365"/>
      <c r="G68" s="365"/>
      <c r="H68" s="365"/>
      <c r="I68" s="365"/>
      <c r="J68" s="365"/>
      <c r="K68" s="365"/>
      <c r="L68" s="365"/>
      <c r="M68" s="365"/>
      <c r="N68" s="365"/>
    </row>
    <row r="69" spans="1:14" s="9" customFormat="1" ht="12.5">
      <c r="B69" s="365"/>
      <c r="C69" s="305"/>
      <c r="D69" s="305"/>
      <c r="E69" s="365"/>
      <c r="F69" s="365"/>
      <c r="G69" s="365"/>
      <c r="H69" s="365"/>
      <c r="I69" s="365"/>
      <c r="J69" s="365"/>
      <c r="K69" s="365"/>
      <c r="L69" s="365"/>
      <c r="M69" s="365"/>
      <c r="N69" s="365"/>
    </row>
    <row r="70" spans="1:14" s="9" customFormat="1" ht="12.5">
      <c r="C70" s="457"/>
      <c r="D70" s="457"/>
      <c r="G70" s="32"/>
    </row>
    <row r="71" spans="1:14" s="9" customFormat="1" ht="12.5">
      <c r="C71" s="457"/>
      <c r="D71" s="457"/>
      <c r="G71" s="32"/>
    </row>
    <row r="72" spans="1:14" s="9" customFormat="1" ht="12.5">
      <c r="C72" s="457"/>
      <c r="D72" s="457"/>
      <c r="G72" s="32"/>
    </row>
    <row r="73" spans="1:14" s="9" customFormat="1" ht="12.5">
      <c r="C73" s="457"/>
      <c r="D73" s="457"/>
    </row>
    <row r="74" spans="1:14" s="9" customFormat="1" ht="12.5">
      <c r="C74" s="457"/>
      <c r="D74" s="457"/>
    </row>
    <row r="75" spans="1:14" s="9" customFormat="1" ht="12.5">
      <c r="C75" s="457"/>
      <c r="D75" s="457"/>
    </row>
    <row r="76" spans="1:14" s="9" customFormat="1" ht="12.5">
      <c r="C76" s="457"/>
      <c r="D76" s="457"/>
    </row>
    <row r="77" spans="1:14" s="9" customFormat="1" ht="12.5">
      <c r="C77" s="457"/>
      <c r="D77" s="457"/>
    </row>
    <row r="78" spans="1:14" s="9" customFormat="1" ht="12.5">
      <c r="C78" s="457"/>
      <c r="D78" s="457"/>
    </row>
  </sheetData>
  <sheetProtection sheet="1" selectLockedCells="1"/>
  <mergeCells count="1">
    <mergeCell ref="B1:I6"/>
  </mergeCells>
  <phoneticPr fontId="3" type="noConversion"/>
  <printOptions horizontalCentered="1"/>
  <pageMargins left="0.5" right="0.5" top="0.5" bottom="0.5" header="0.5" footer="0.5"/>
  <pageSetup paperSize="3" scale="67" fitToWidth="6" orientation="landscape" horizontalDpi="1200" verticalDpi="1200" r:id="rId1"/>
  <headerFooter alignWithMargins="0">
    <oddFooter>&amp;L&amp;F&amp;C&amp;A&amp;RStableCommunities.org
CapitalAccessInc.com</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F132"/>
  <sheetViews>
    <sheetView showGridLines="0" zoomScaleNormal="100" workbookViewId="0">
      <pane xSplit="4" ySplit="6" topLeftCell="E7" activePane="bottomRight" state="frozen"/>
      <selection pane="topRight" activeCell="G1" sqref="G1"/>
      <selection pane="bottomLeft" activeCell="A7" sqref="A7"/>
      <selection pane="bottomRight" activeCell="C7" sqref="C7"/>
    </sheetView>
  </sheetViews>
  <sheetFormatPr defaultColWidth="8" defaultRowHeight="13"/>
  <cols>
    <col min="1" max="1" width="2.453125" style="119" bestFit="1" customWidth="1"/>
    <col min="2" max="2" width="43.6328125" style="114" customWidth="1"/>
    <col min="3" max="3" width="12.6328125" style="131" customWidth="1"/>
    <col min="4" max="4" width="9.6328125" style="131" bestFit="1" customWidth="1"/>
    <col min="5" max="29" width="8" style="114" customWidth="1"/>
    <col min="30" max="16384" width="8" style="119"/>
  </cols>
  <sheetData>
    <row r="1" spans="1:188" s="33" customFormat="1" ht="18.75" customHeight="1">
      <c r="A1" s="69"/>
      <c r="B1" s="508" t="s">
        <v>208</v>
      </c>
      <c r="C1" s="508"/>
      <c r="D1" s="508"/>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row>
    <row r="2" spans="1:188" s="113" customFormat="1" ht="13.5" customHeight="1">
      <c r="B2" s="509"/>
      <c r="C2" s="509"/>
      <c r="D2" s="509"/>
    </row>
    <row r="3" spans="1:188" s="114" customFormat="1" ht="12" customHeight="1">
      <c r="B3" s="509"/>
      <c r="C3" s="509"/>
      <c r="D3" s="509"/>
    </row>
    <row r="4" spans="1:188" s="115" customFormat="1" ht="12" customHeight="1">
      <c r="B4" s="506" t="s">
        <v>209</v>
      </c>
      <c r="C4" s="154"/>
      <c r="D4" s="154"/>
    </row>
    <row r="5" spans="1:188" s="114" customFormat="1" ht="13.5" thickBot="1">
      <c r="A5" s="81">
        <v>1</v>
      </c>
      <c r="B5" s="507"/>
      <c r="C5" s="458" t="s">
        <v>210</v>
      </c>
      <c r="D5" s="155" t="s">
        <v>23</v>
      </c>
    </row>
    <row r="6" spans="1:188" s="114" customFormat="1" ht="14.5" thickBot="1">
      <c r="A6" s="81"/>
      <c r="B6" s="377"/>
      <c r="C6" s="459"/>
      <c r="D6" s="154"/>
    </row>
    <row r="7" spans="1:188">
      <c r="A7" s="81">
        <v>2</v>
      </c>
      <c r="B7" s="116" t="s">
        <v>211</v>
      </c>
      <c r="C7" s="158"/>
      <c r="D7" s="354" t="e">
        <f t="shared" ref="D7:D36" si="0">C7/Units</f>
        <v>#DIV/0!</v>
      </c>
    </row>
    <row r="8" spans="1:188">
      <c r="A8" s="81">
        <v>3</v>
      </c>
      <c r="B8" s="116" t="s">
        <v>212</v>
      </c>
      <c r="C8" s="153"/>
      <c r="D8" s="117" t="e">
        <f t="shared" si="0"/>
        <v>#DIV/0!</v>
      </c>
    </row>
    <row r="9" spans="1:188">
      <c r="A9" s="81">
        <v>4</v>
      </c>
      <c r="B9" s="116" t="s">
        <v>213</v>
      </c>
      <c r="C9" s="153"/>
      <c r="D9" s="117" t="e">
        <f t="shared" si="0"/>
        <v>#DIV/0!</v>
      </c>
    </row>
    <row r="10" spans="1:188" ht="12" customHeight="1">
      <c r="A10" s="81">
        <v>5</v>
      </c>
      <c r="B10" s="116" t="s">
        <v>214</v>
      </c>
      <c r="C10" s="153"/>
      <c r="D10" s="117" t="e">
        <f t="shared" si="0"/>
        <v>#DIV/0!</v>
      </c>
    </row>
    <row r="11" spans="1:188">
      <c r="A11" s="81">
        <v>6</v>
      </c>
      <c r="B11" s="116" t="s">
        <v>215</v>
      </c>
      <c r="C11" s="153"/>
      <c r="D11" s="117" t="e">
        <f t="shared" si="0"/>
        <v>#DIV/0!</v>
      </c>
    </row>
    <row r="12" spans="1:188">
      <c r="A12" s="81">
        <v>7</v>
      </c>
      <c r="B12" s="116" t="s">
        <v>216</v>
      </c>
      <c r="C12" s="153"/>
      <c r="D12" s="117" t="e">
        <f t="shared" si="0"/>
        <v>#DIV/0!</v>
      </c>
    </row>
    <row r="13" spans="1:188">
      <c r="A13" s="81">
        <v>8</v>
      </c>
      <c r="B13" s="116" t="s">
        <v>217</v>
      </c>
      <c r="C13" s="153"/>
      <c r="D13" s="117" t="e">
        <f t="shared" si="0"/>
        <v>#DIV/0!</v>
      </c>
    </row>
    <row r="14" spans="1:188" ht="14.25" customHeight="1">
      <c r="A14" s="81">
        <v>9</v>
      </c>
      <c r="B14" s="116" t="s">
        <v>218</v>
      </c>
      <c r="C14" s="153"/>
      <c r="D14" s="117" t="e">
        <f t="shared" si="0"/>
        <v>#DIV/0!</v>
      </c>
    </row>
    <row r="15" spans="1:188" ht="14.25" customHeight="1">
      <c r="A15" s="81">
        <v>10</v>
      </c>
      <c r="B15" s="116" t="s">
        <v>219</v>
      </c>
      <c r="C15" s="153"/>
      <c r="D15" s="117" t="e">
        <f t="shared" si="0"/>
        <v>#DIV/0!</v>
      </c>
    </row>
    <row r="16" spans="1:188" ht="14.25" customHeight="1">
      <c r="A16" s="81">
        <v>11</v>
      </c>
      <c r="B16" s="116" t="s">
        <v>220</v>
      </c>
      <c r="C16" s="153"/>
      <c r="D16" s="117" t="e">
        <f t="shared" si="0"/>
        <v>#DIV/0!</v>
      </c>
    </row>
    <row r="17" spans="1:29" ht="14.25" customHeight="1">
      <c r="A17" s="81">
        <v>12</v>
      </c>
      <c r="B17" s="116" t="s">
        <v>221</v>
      </c>
      <c r="C17" s="153"/>
      <c r="D17" s="117" t="e">
        <f t="shared" si="0"/>
        <v>#DIV/0!</v>
      </c>
    </row>
    <row r="18" spans="1:29" ht="14.25" customHeight="1">
      <c r="A18" s="81">
        <v>13</v>
      </c>
      <c r="B18" s="116" t="s">
        <v>222</v>
      </c>
      <c r="C18" s="153"/>
      <c r="D18" s="117" t="e">
        <f t="shared" si="0"/>
        <v>#DIV/0!</v>
      </c>
    </row>
    <row r="19" spans="1:29" ht="14.25" customHeight="1">
      <c r="A19" s="81">
        <v>14</v>
      </c>
      <c r="B19" s="116" t="s">
        <v>223</v>
      </c>
      <c r="C19" s="153"/>
      <c r="D19" s="117" t="e">
        <f t="shared" si="0"/>
        <v>#DIV/0!</v>
      </c>
    </row>
    <row r="20" spans="1:29" ht="14.25" customHeight="1">
      <c r="A20" s="81">
        <v>15</v>
      </c>
      <c r="B20" s="116" t="s">
        <v>224</v>
      </c>
      <c r="C20" s="153"/>
      <c r="D20" s="117" t="e">
        <f t="shared" si="0"/>
        <v>#DIV/0!</v>
      </c>
    </row>
    <row r="21" spans="1:29" ht="14.25" customHeight="1">
      <c r="A21" s="81">
        <v>16</v>
      </c>
      <c r="B21" s="116" t="s">
        <v>225</v>
      </c>
      <c r="C21" s="153"/>
      <c r="D21" s="117" t="e">
        <f t="shared" si="0"/>
        <v>#DIV/0!</v>
      </c>
    </row>
    <row r="22" spans="1:29" ht="14.25" customHeight="1">
      <c r="A22" s="81">
        <v>17</v>
      </c>
      <c r="B22" s="116" t="s">
        <v>226</v>
      </c>
      <c r="C22" s="153"/>
      <c r="D22" s="117" t="e">
        <f t="shared" si="0"/>
        <v>#DIV/0!</v>
      </c>
    </row>
    <row r="23" spans="1:29" ht="14.25" customHeight="1">
      <c r="A23" s="81">
        <v>18</v>
      </c>
      <c r="B23" s="116" t="s">
        <v>227</v>
      </c>
      <c r="C23" s="153"/>
      <c r="D23" s="117" t="e">
        <f t="shared" si="0"/>
        <v>#DIV/0!</v>
      </c>
    </row>
    <row r="24" spans="1:29" ht="14.25" customHeight="1">
      <c r="A24" s="81">
        <v>19</v>
      </c>
      <c r="B24" s="116" t="s">
        <v>228</v>
      </c>
      <c r="C24" s="153"/>
      <c r="D24" s="117" t="e">
        <f t="shared" si="0"/>
        <v>#DIV/0!</v>
      </c>
    </row>
    <row r="25" spans="1:29" ht="14.25" customHeight="1">
      <c r="A25" s="81">
        <v>20</v>
      </c>
      <c r="B25" s="116" t="s">
        <v>229</v>
      </c>
      <c r="C25" s="153"/>
      <c r="D25" s="117" t="e">
        <f t="shared" si="0"/>
        <v>#DIV/0!</v>
      </c>
    </row>
    <row r="26" spans="1:29" ht="14.25" customHeight="1">
      <c r="A26" s="81">
        <v>21</v>
      </c>
      <c r="B26" s="116" t="s">
        <v>230</v>
      </c>
      <c r="C26" s="153"/>
      <c r="D26" s="117" t="e">
        <f t="shared" si="0"/>
        <v>#DIV/0!</v>
      </c>
    </row>
    <row r="27" spans="1:29" ht="14.25" customHeight="1">
      <c r="A27" s="81">
        <v>22</v>
      </c>
      <c r="B27" s="116" t="s">
        <v>231</v>
      </c>
      <c r="C27" s="153"/>
      <c r="D27" s="117" t="e">
        <f t="shared" si="0"/>
        <v>#DIV/0!</v>
      </c>
    </row>
    <row r="28" spans="1:29" ht="14.25" customHeight="1">
      <c r="A28" s="81">
        <v>23</v>
      </c>
      <c r="B28" s="116" t="s">
        <v>232</v>
      </c>
      <c r="C28" s="153"/>
      <c r="D28" s="117" t="e">
        <f t="shared" si="0"/>
        <v>#DIV/0!</v>
      </c>
    </row>
    <row r="29" spans="1:29" ht="14.25" customHeight="1">
      <c r="A29" s="81">
        <v>24</v>
      </c>
      <c r="B29" s="116" t="s">
        <v>233</v>
      </c>
      <c r="C29" s="153"/>
      <c r="D29" s="117" t="e">
        <f t="shared" si="0"/>
        <v>#DIV/0!</v>
      </c>
    </row>
    <row r="30" spans="1:29" s="121" customFormat="1" ht="14.25" customHeight="1">
      <c r="A30" s="81">
        <v>25</v>
      </c>
      <c r="B30" s="116" t="s">
        <v>234</v>
      </c>
      <c r="C30" s="153"/>
      <c r="D30" s="117" t="e">
        <f t="shared" si="0"/>
        <v>#DIV/0!</v>
      </c>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row>
    <row r="31" spans="1:29" ht="14.25" customHeight="1">
      <c r="A31" s="81">
        <v>26</v>
      </c>
      <c r="B31" s="116" t="s">
        <v>235</v>
      </c>
      <c r="C31" s="153"/>
      <c r="D31" s="117" t="e">
        <f t="shared" si="0"/>
        <v>#DIV/0!</v>
      </c>
    </row>
    <row r="32" spans="1:29" ht="14.25" customHeight="1">
      <c r="A32" s="81">
        <v>27</v>
      </c>
      <c r="B32" s="116" t="s">
        <v>236</v>
      </c>
      <c r="C32" s="153"/>
      <c r="D32" s="117" t="e">
        <f t="shared" si="0"/>
        <v>#DIV/0!</v>
      </c>
    </row>
    <row r="33" spans="1:29" ht="14.25" customHeight="1">
      <c r="A33" s="81">
        <v>28</v>
      </c>
      <c r="B33" s="116" t="s">
        <v>237</v>
      </c>
      <c r="C33" s="153"/>
      <c r="D33" s="117" t="e">
        <f t="shared" si="0"/>
        <v>#DIV/0!</v>
      </c>
    </row>
    <row r="34" spans="1:29" ht="14.25" customHeight="1">
      <c r="A34" s="81">
        <v>29</v>
      </c>
      <c r="B34" s="160" t="s">
        <v>110</v>
      </c>
      <c r="C34" s="153"/>
      <c r="D34" s="117" t="e">
        <f t="shared" si="0"/>
        <v>#DIV/0!</v>
      </c>
    </row>
    <row r="35" spans="1:29" s="125" customFormat="1" ht="14.25" customHeight="1" thickBot="1">
      <c r="A35" s="81">
        <v>30</v>
      </c>
      <c r="B35" s="161" t="s">
        <v>110</v>
      </c>
      <c r="C35" s="289"/>
      <c r="D35" s="123" t="e">
        <f t="shared" si="0"/>
        <v>#DIV/0!</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row>
    <row r="36" spans="1:29" ht="17.25" customHeight="1">
      <c r="A36" s="81">
        <v>31</v>
      </c>
      <c r="B36" s="126" t="s">
        <v>179</v>
      </c>
      <c r="C36" s="118">
        <f>SUM(C7:C35)</f>
        <v>0</v>
      </c>
      <c r="D36" s="118" t="e">
        <f t="shared" si="0"/>
        <v>#DIV/0!</v>
      </c>
    </row>
    <row r="37" spans="1:29" ht="17.25" customHeight="1">
      <c r="A37" s="81"/>
      <c r="B37" s="126"/>
      <c r="C37" s="118"/>
      <c r="D37" s="162">
        <f>'2)Revenue'!A14</f>
        <v>0</v>
      </c>
    </row>
    <row r="38" spans="1:29" ht="17.25" customHeight="1">
      <c r="A38" s="81"/>
      <c r="B38" s="126"/>
      <c r="C38" s="118"/>
      <c r="D38" s="162"/>
    </row>
    <row r="39" spans="1:29" ht="17.25" customHeight="1">
      <c r="A39" s="81"/>
      <c r="B39" s="126"/>
      <c r="C39" s="118"/>
      <c r="D39" s="162"/>
    </row>
    <row r="40" spans="1:29" ht="14.25" customHeight="1" thickBot="1">
      <c r="A40" s="81">
        <v>32</v>
      </c>
      <c r="B40" s="127" t="s">
        <v>238</v>
      </c>
      <c r="C40" s="460"/>
      <c r="D40" s="460"/>
    </row>
    <row r="41" spans="1:29" ht="14.25" customHeight="1">
      <c r="A41" s="81">
        <v>33</v>
      </c>
      <c r="B41" s="116" t="s">
        <v>239</v>
      </c>
      <c r="C41" s="158"/>
      <c r="D41" s="117" t="e">
        <f t="shared" ref="D41:D51" si="1">C41/Units</f>
        <v>#DIV/0!</v>
      </c>
    </row>
    <row r="42" spans="1:29" ht="14.25" customHeight="1">
      <c r="A42" s="81">
        <v>34</v>
      </c>
      <c r="B42" s="116" t="s">
        <v>240</v>
      </c>
      <c r="C42" s="153"/>
      <c r="D42" s="117" t="e">
        <f t="shared" si="1"/>
        <v>#DIV/0!</v>
      </c>
    </row>
    <row r="43" spans="1:29" ht="14.25" customHeight="1">
      <c r="A43" s="81">
        <v>35</v>
      </c>
      <c r="B43" s="116" t="s">
        <v>241</v>
      </c>
      <c r="C43" s="153"/>
      <c r="D43" s="117" t="e">
        <f t="shared" si="1"/>
        <v>#DIV/0!</v>
      </c>
    </row>
    <row r="44" spans="1:29" ht="14.25" customHeight="1">
      <c r="A44" s="81">
        <v>36</v>
      </c>
      <c r="B44" s="116" t="s">
        <v>242</v>
      </c>
      <c r="C44" s="153"/>
      <c r="D44" s="117" t="e">
        <f t="shared" si="1"/>
        <v>#DIV/0!</v>
      </c>
    </row>
    <row r="45" spans="1:29" ht="14.25" customHeight="1">
      <c r="A45" s="81">
        <v>37</v>
      </c>
      <c r="B45" s="116" t="s">
        <v>243</v>
      </c>
      <c r="C45" s="153"/>
      <c r="D45" s="117" t="e">
        <f t="shared" si="1"/>
        <v>#DIV/0!</v>
      </c>
    </row>
    <row r="46" spans="1:29" ht="14.25" customHeight="1">
      <c r="A46" s="81">
        <v>38</v>
      </c>
      <c r="B46" s="116" t="s">
        <v>244</v>
      </c>
      <c r="C46" s="153"/>
      <c r="D46" s="117" t="e">
        <f t="shared" si="1"/>
        <v>#DIV/0!</v>
      </c>
    </row>
    <row r="47" spans="1:29" ht="14.25" customHeight="1">
      <c r="A47" s="81">
        <v>39</v>
      </c>
      <c r="B47" s="116" t="s">
        <v>245</v>
      </c>
      <c r="C47" s="153"/>
      <c r="D47" s="117" t="e">
        <f t="shared" si="1"/>
        <v>#DIV/0!</v>
      </c>
    </row>
    <row r="48" spans="1:29" ht="14.25" customHeight="1">
      <c r="A48" s="81">
        <v>40</v>
      </c>
      <c r="B48" s="116" t="s">
        <v>246</v>
      </c>
      <c r="C48" s="153"/>
      <c r="D48" s="117" t="e">
        <f t="shared" si="1"/>
        <v>#DIV/0!</v>
      </c>
    </row>
    <row r="49" spans="1:4" ht="14.25" customHeight="1">
      <c r="A49" s="81">
        <v>41</v>
      </c>
      <c r="B49" s="116" t="s">
        <v>247</v>
      </c>
      <c r="C49" s="153"/>
      <c r="D49" s="157" t="e">
        <f t="shared" si="1"/>
        <v>#DIV/0!</v>
      </c>
    </row>
    <row r="50" spans="1:4" ht="14.25" customHeight="1" thickBot="1">
      <c r="A50" s="81">
        <v>42</v>
      </c>
      <c r="B50" s="461" t="s">
        <v>248</v>
      </c>
      <c r="C50" s="159"/>
      <c r="D50" s="123" t="e">
        <f t="shared" si="1"/>
        <v>#DIV/0!</v>
      </c>
    </row>
    <row r="51" spans="1:4" ht="14.25" customHeight="1">
      <c r="A51" s="81">
        <v>43</v>
      </c>
      <c r="B51" s="128" t="s">
        <v>249</v>
      </c>
      <c r="C51" s="118">
        <f>SUM(C41:C50)</f>
        <v>0</v>
      </c>
      <c r="D51" s="118" t="e">
        <f t="shared" si="1"/>
        <v>#DIV/0!</v>
      </c>
    </row>
    <row r="52" spans="1:4" ht="14.25" hidden="1" customHeight="1">
      <c r="A52" s="81">
        <v>44</v>
      </c>
      <c r="B52" s="129"/>
      <c r="C52" s="462"/>
      <c r="D52" s="463">
        <f>'2)Revenue'!A14</f>
        <v>0</v>
      </c>
    </row>
    <row r="53" spans="1:4" ht="14.25" hidden="1" customHeight="1">
      <c r="A53" s="81"/>
      <c r="B53" s="129"/>
      <c r="C53" s="462"/>
      <c r="D53" s="462"/>
    </row>
    <row r="54" spans="1:4" ht="14.25" customHeight="1">
      <c r="A54" s="81"/>
      <c r="B54" s="129"/>
      <c r="C54" s="462"/>
      <c r="D54" s="462"/>
    </row>
    <row r="55" spans="1:4" ht="14.25" customHeight="1" thickBot="1">
      <c r="A55" s="81">
        <v>45</v>
      </c>
      <c r="B55" s="127" t="s">
        <v>250</v>
      </c>
      <c r="C55" s="460"/>
      <c r="D55" s="460"/>
    </row>
    <row r="56" spans="1:4" ht="14.25" customHeight="1">
      <c r="A56" s="81">
        <v>46</v>
      </c>
      <c r="B56" s="116" t="s">
        <v>251</v>
      </c>
      <c r="C56" s="290"/>
      <c r="D56" s="122" t="e">
        <f t="shared" ref="D56:D63" si="2">C56/Units</f>
        <v>#DIV/0!</v>
      </c>
    </row>
    <row r="57" spans="1:4" ht="14.25" customHeight="1">
      <c r="A57" s="81">
        <v>47</v>
      </c>
      <c r="B57" s="116" t="s">
        <v>252</v>
      </c>
      <c r="C57" s="288"/>
      <c r="D57" s="122" t="e">
        <f t="shared" si="2"/>
        <v>#DIV/0!</v>
      </c>
    </row>
    <row r="58" spans="1:4" ht="14.25" customHeight="1">
      <c r="A58" s="81">
        <v>48</v>
      </c>
      <c r="B58" s="116" t="s">
        <v>253</v>
      </c>
      <c r="C58" s="288"/>
      <c r="D58" s="122" t="e">
        <f t="shared" si="2"/>
        <v>#DIV/0!</v>
      </c>
    </row>
    <row r="59" spans="1:4" ht="14.25" customHeight="1">
      <c r="A59" s="81">
        <v>49</v>
      </c>
      <c r="B59" s="116" t="s">
        <v>254</v>
      </c>
      <c r="C59" s="288"/>
      <c r="D59" s="122" t="e">
        <f t="shared" si="2"/>
        <v>#DIV/0!</v>
      </c>
    </row>
    <row r="60" spans="1:4" ht="14.25" customHeight="1">
      <c r="A60" s="81"/>
      <c r="B60" s="116" t="s">
        <v>255</v>
      </c>
      <c r="C60" s="288"/>
      <c r="D60" s="122" t="e">
        <f t="shared" si="2"/>
        <v>#DIV/0!</v>
      </c>
    </row>
    <row r="61" spans="1:4" ht="14.25" customHeight="1">
      <c r="A61" s="81">
        <v>50</v>
      </c>
      <c r="B61" s="116" t="s">
        <v>256</v>
      </c>
      <c r="C61" s="288"/>
      <c r="D61" s="122" t="e">
        <f t="shared" si="2"/>
        <v>#DIV/0!</v>
      </c>
    </row>
    <row r="62" spans="1:4" ht="14.25" customHeight="1" thickBot="1">
      <c r="A62" s="81">
        <v>51</v>
      </c>
      <c r="B62" s="464" t="s">
        <v>248</v>
      </c>
      <c r="C62" s="159"/>
      <c r="D62" s="130" t="e">
        <f t="shared" si="2"/>
        <v>#DIV/0!</v>
      </c>
    </row>
    <row r="63" spans="1:4" s="115" customFormat="1" ht="14.25" customHeight="1">
      <c r="A63" s="81">
        <v>52</v>
      </c>
      <c r="B63" s="126" t="s">
        <v>257</v>
      </c>
      <c r="C63" s="156">
        <f>SUM(C56:C62)</f>
        <v>0</v>
      </c>
      <c r="D63" s="118" t="e">
        <f t="shared" si="2"/>
        <v>#DIV/0!</v>
      </c>
    </row>
    <row r="64" spans="1:4" s="115" customFormat="1" hidden="1">
      <c r="A64" s="81"/>
      <c r="C64" s="465"/>
      <c r="D64" s="466">
        <f>'2)Revenue'!A14</f>
        <v>0</v>
      </c>
    </row>
    <row r="65" spans="1:4" s="115" customFormat="1" hidden="1">
      <c r="A65" s="81"/>
      <c r="C65" s="465"/>
      <c r="D65" s="465"/>
    </row>
    <row r="66" spans="1:4" s="115" customFormat="1">
      <c r="A66" s="81"/>
      <c r="C66" s="465"/>
      <c r="D66" s="465"/>
    </row>
    <row r="67" spans="1:4" s="115" customFormat="1">
      <c r="A67" s="81"/>
      <c r="C67" s="465"/>
      <c r="D67" s="465"/>
    </row>
    <row r="68" spans="1:4" s="115" customFormat="1">
      <c r="A68" s="81"/>
      <c r="C68" s="465"/>
      <c r="D68" s="465"/>
    </row>
    <row r="69" spans="1:4" s="115" customFormat="1">
      <c r="A69" s="81"/>
      <c r="C69" s="465"/>
      <c r="D69" s="465"/>
    </row>
    <row r="70" spans="1:4" s="115" customFormat="1">
      <c r="A70" s="81"/>
      <c r="C70" s="465"/>
      <c r="D70" s="465"/>
    </row>
    <row r="71" spans="1:4" s="115" customFormat="1">
      <c r="A71" s="81"/>
      <c r="C71" s="465"/>
      <c r="D71" s="465"/>
    </row>
    <row r="72" spans="1:4" s="115" customFormat="1">
      <c r="C72" s="465"/>
      <c r="D72" s="465"/>
    </row>
    <row r="73" spans="1:4" s="115" customFormat="1">
      <c r="C73" s="465"/>
      <c r="D73" s="465"/>
    </row>
    <row r="74" spans="1:4" s="115" customFormat="1">
      <c r="C74" s="465"/>
      <c r="D74" s="465"/>
    </row>
    <row r="75" spans="1:4" s="115" customFormat="1">
      <c r="C75" s="465"/>
      <c r="D75" s="465"/>
    </row>
    <row r="76" spans="1:4" s="115" customFormat="1">
      <c r="C76" s="465"/>
      <c r="D76" s="465"/>
    </row>
    <row r="77" spans="1:4" s="115" customFormat="1">
      <c r="C77" s="465"/>
      <c r="D77" s="465"/>
    </row>
    <row r="78" spans="1:4" s="115" customFormat="1">
      <c r="C78" s="465"/>
      <c r="D78" s="465"/>
    </row>
    <row r="79" spans="1:4" s="115" customFormat="1">
      <c r="C79" s="465"/>
      <c r="D79" s="465"/>
    </row>
    <row r="80" spans="1:4" s="115" customFormat="1">
      <c r="C80" s="465"/>
      <c r="D80" s="465"/>
    </row>
    <row r="81" spans="3:4" s="115" customFormat="1">
      <c r="C81" s="465"/>
      <c r="D81" s="465"/>
    </row>
    <row r="82" spans="3:4" s="115" customFormat="1">
      <c r="C82" s="465"/>
      <c r="D82" s="465"/>
    </row>
    <row r="83" spans="3:4" s="115" customFormat="1">
      <c r="C83" s="465"/>
      <c r="D83" s="465"/>
    </row>
    <row r="84" spans="3:4" s="115" customFormat="1">
      <c r="C84" s="465"/>
      <c r="D84" s="465"/>
    </row>
    <row r="85" spans="3:4" s="115" customFormat="1">
      <c r="C85" s="465"/>
      <c r="D85" s="465"/>
    </row>
    <row r="86" spans="3:4" s="115" customFormat="1">
      <c r="C86" s="465"/>
      <c r="D86" s="465"/>
    </row>
    <row r="87" spans="3:4" s="115" customFormat="1">
      <c r="C87" s="465"/>
      <c r="D87" s="465"/>
    </row>
    <row r="88" spans="3:4" s="115" customFormat="1">
      <c r="C88" s="465"/>
      <c r="D88" s="465"/>
    </row>
    <row r="89" spans="3:4" s="115" customFormat="1">
      <c r="C89" s="465"/>
      <c r="D89" s="465"/>
    </row>
    <row r="90" spans="3:4" s="115" customFormat="1">
      <c r="C90" s="465"/>
      <c r="D90" s="465"/>
    </row>
    <row r="91" spans="3:4" s="115" customFormat="1">
      <c r="C91" s="465"/>
      <c r="D91" s="465"/>
    </row>
    <row r="92" spans="3:4" s="115" customFormat="1">
      <c r="C92" s="465"/>
      <c r="D92" s="465"/>
    </row>
    <row r="93" spans="3:4" s="115" customFormat="1">
      <c r="C93" s="465"/>
      <c r="D93" s="465"/>
    </row>
    <row r="94" spans="3:4" s="115" customFormat="1">
      <c r="C94" s="465"/>
      <c r="D94" s="465"/>
    </row>
    <row r="95" spans="3:4" s="115" customFormat="1">
      <c r="C95" s="465"/>
      <c r="D95" s="465"/>
    </row>
    <row r="96" spans="3:4" s="115" customFormat="1">
      <c r="C96" s="465"/>
      <c r="D96" s="465"/>
    </row>
    <row r="97" spans="3:4" s="115" customFormat="1">
      <c r="C97" s="465"/>
      <c r="D97" s="465"/>
    </row>
    <row r="98" spans="3:4" s="115" customFormat="1">
      <c r="C98" s="465"/>
      <c r="D98" s="465"/>
    </row>
    <row r="99" spans="3:4" s="115" customFormat="1">
      <c r="C99" s="465"/>
      <c r="D99" s="465"/>
    </row>
    <row r="100" spans="3:4" s="115" customFormat="1">
      <c r="C100" s="465"/>
      <c r="D100" s="465"/>
    </row>
    <row r="101" spans="3:4" s="115" customFormat="1">
      <c r="C101" s="465"/>
      <c r="D101" s="465"/>
    </row>
    <row r="102" spans="3:4" s="115" customFormat="1">
      <c r="C102" s="465"/>
      <c r="D102" s="465"/>
    </row>
    <row r="103" spans="3:4" s="115" customFormat="1">
      <c r="C103" s="465"/>
      <c r="D103" s="465"/>
    </row>
    <row r="104" spans="3:4" s="115" customFormat="1">
      <c r="C104" s="465"/>
      <c r="D104" s="465"/>
    </row>
    <row r="105" spans="3:4" s="115" customFormat="1">
      <c r="C105" s="465"/>
      <c r="D105" s="465"/>
    </row>
    <row r="106" spans="3:4" s="115" customFormat="1">
      <c r="C106" s="465"/>
      <c r="D106" s="465"/>
    </row>
    <row r="107" spans="3:4" s="115" customFormat="1">
      <c r="C107" s="465"/>
      <c r="D107" s="465"/>
    </row>
    <row r="108" spans="3:4" s="115" customFormat="1">
      <c r="C108" s="465"/>
      <c r="D108" s="465"/>
    </row>
    <row r="109" spans="3:4" s="115" customFormat="1">
      <c r="C109" s="465"/>
      <c r="D109" s="465"/>
    </row>
    <row r="110" spans="3:4" s="115" customFormat="1">
      <c r="C110" s="465"/>
      <c r="D110" s="465"/>
    </row>
    <row r="111" spans="3:4" s="115" customFormat="1">
      <c r="C111" s="465"/>
      <c r="D111" s="465"/>
    </row>
    <row r="112" spans="3:4" s="115" customFormat="1">
      <c r="C112" s="465"/>
      <c r="D112" s="465"/>
    </row>
    <row r="113" spans="3:4" s="115" customFormat="1">
      <c r="C113" s="465"/>
      <c r="D113" s="465"/>
    </row>
    <row r="114" spans="3:4" s="115" customFormat="1">
      <c r="C114" s="465"/>
      <c r="D114" s="465"/>
    </row>
    <row r="115" spans="3:4" s="115" customFormat="1">
      <c r="C115" s="465"/>
      <c r="D115" s="465"/>
    </row>
    <row r="116" spans="3:4" s="115" customFormat="1">
      <c r="C116" s="465"/>
      <c r="D116" s="465"/>
    </row>
    <row r="117" spans="3:4" s="115" customFormat="1">
      <c r="C117" s="465"/>
      <c r="D117" s="465"/>
    </row>
    <row r="118" spans="3:4" s="115" customFormat="1">
      <c r="C118" s="465"/>
      <c r="D118" s="465"/>
    </row>
    <row r="119" spans="3:4" s="115" customFormat="1">
      <c r="C119" s="465"/>
      <c r="D119" s="465"/>
    </row>
    <row r="120" spans="3:4" s="115" customFormat="1">
      <c r="C120" s="465"/>
      <c r="D120" s="465"/>
    </row>
    <row r="121" spans="3:4" s="115" customFormat="1">
      <c r="C121" s="465"/>
      <c r="D121" s="465"/>
    </row>
    <row r="122" spans="3:4" s="115" customFormat="1">
      <c r="C122" s="465"/>
      <c r="D122" s="465"/>
    </row>
    <row r="123" spans="3:4" s="115" customFormat="1">
      <c r="C123" s="465"/>
      <c r="D123" s="465"/>
    </row>
    <row r="124" spans="3:4" s="115" customFormat="1">
      <c r="C124" s="465"/>
      <c r="D124" s="465"/>
    </row>
    <row r="125" spans="3:4" s="115" customFormat="1">
      <c r="C125" s="465"/>
      <c r="D125" s="465"/>
    </row>
    <row r="126" spans="3:4" s="115" customFormat="1">
      <c r="C126" s="465"/>
      <c r="D126" s="465"/>
    </row>
    <row r="127" spans="3:4" s="115" customFormat="1">
      <c r="C127" s="465"/>
      <c r="D127" s="465"/>
    </row>
    <row r="128" spans="3:4" s="115" customFormat="1">
      <c r="C128" s="465"/>
      <c r="D128" s="465"/>
    </row>
    <row r="129" spans="3:4" s="115" customFormat="1">
      <c r="C129" s="465"/>
      <c r="D129" s="465"/>
    </row>
    <row r="130" spans="3:4" s="115" customFormat="1">
      <c r="C130" s="465"/>
      <c r="D130" s="465"/>
    </row>
    <row r="131" spans="3:4" s="115" customFormat="1">
      <c r="C131" s="465"/>
      <c r="D131" s="465"/>
    </row>
    <row r="132" spans="3:4" s="115" customFormat="1">
      <c r="C132" s="465"/>
      <c r="D132" s="465"/>
    </row>
  </sheetData>
  <sheetProtection sheet="1" selectLockedCells="1"/>
  <mergeCells count="2">
    <mergeCell ref="B4:B5"/>
    <mergeCell ref="B1:D3"/>
  </mergeCells>
  <phoneticPr fontId="25" type="noConversion"/>
  <printOptions horizontalCentered="1" headings="1"/>
  <pageMargins left="0.45" right="0.45" top="0.5" bottom="0.5" header="0.3" footer="0.3"/>
  <pageSetup paperSize="3" scale="43" fitToWidth="4" orientation="landscape" horizontalDpi="4294967293" verticalDpi="1200" r:id="rId1"/>
  <headerFooter alignWithMargins="0">
    <oddFooter>&amp;L&amp;F&amp;C&amp;A&amp;RStableCommunities.org
CapitalAccessInc.com</oddFooter>
  </headerFooter>
  <ignoredErrors>
    <ignoredError sqref="C55:D55 D8:D36 D61:D63 D41:D51 D56:D59 C5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88"/>
  <sheetViews>
    <sheetView showGridLines="0" zoomScaleNormal="100" workbookViewId="0">
      <pane xSplit="3" ySplit="4" topLeftCell="D5" activePane="bottomRight" state="frozen"/>
      <selection pane="topRight" activeCell="B5" sqref="B5:C5"/>
      <selection pane="bottomLeft" activeCell="B5" sqref="B5:C5"/>
      <selection pane="bottomRight" activeCell="E5" sqref="E5"/>
    </sheetView>
  </sheetViews>
  <sheetFormatPr defaultColWidth="9.1796875" defaultRowHeight="12.5"/>
  <cols>
    <col min="1" max="1" width="2.453125" style="75" bestFit="1" customWidth="1"/>
    <col min="2" max="2" width="50.1796875" style="94" bestFit="1" customWidth="1"/>
    <col min="3" max="3" width="12.6328125" style="75" bestFit="1" customWidth="1"/>
    <col min="4" max="12" width="11.453125" style="75" bestFit="1" customWidth="1"/>
    <col min="13" max="15" width="12.6328125" style="75" bestFit="1" customWidth="1"/>
    <col min="16" max="31" width="12.26953125" style="306" bestFit="1" customWidth="1"/>
    <col min="32" max="43" width="12.26953125" style="75" bestFit="1" customWidth="1"/>
    <col min="44" max="44" width="12" style="75" bestFit="1" customWidth="1"/>
    <col min="45" max="45" width="9.26953125" style="75" bestFit="1" customWidth="1"/>
    <col min="46" max="46" width="13.6328125" style="75" bestFit="1" customWidth="1"/>
    <col min="47" max="16384" width="9.1796875" style="75"/>
  </cols>
  <sheetData>
    <row r="1" spans="1:46" ht="16" customHeight="1">
      <c r="A1" s="352"/>
      <c r="B1" s="504" t="s">
        <v>258</v>
      </c>
      <c r="C1" s="504"/>
      <c r="D1" s="110"/>
      <c r="E1" s="352"/>
      <c r="F1" s="352"/>
      <c r="G1" s="352"/>
      <c r="H1" s="352"/>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352"/>
      <c r="AS1" s="352"/>
      <c r="AT1" s="352"/>
    </row>
    <row r="2" spans="1:46" ht="12.75" customHeight="1">
      <c r="A2" s="352"/>
      <c r="B2" s="510"/>
      <c r="C2" s="510"/>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row>
    <row r="3" spans="1:46" s="79" customFormat="1" ht="12.75" customHeight="1">
      <c r="A3" s="178"/>
      <c r="B3" s="80"/>
      <c r="C3" s="218" t="s">
        <v>19</v>
      </c>
      <c r="D3" s="467" t="s">
        <v>259</v>
      </c>
      <c r="E3" s="218" t="s">
        <v>259</v>
      </c>
      <c r="F3" s="468" t="s">
        <v>259</v>
      </c>
      <c r="G3" s="468" t="s">
        <v>259</v>
      </c>
      <c r="H3" s="218" t="s">
        <v>259</v>
      </c>
      <c r="I3" s="469" t="s">
        <v>259</v>
      </c>
      <c r="J3" s="218" t="s">
        <v>259</v>
      </c>
      <c r="K3" s="469" t="s">
        <v>259</v>
      </c>
      <c r="L3" s="218" t="s">
        <v>259</v>
      </c>
      <c r="M3" s="469" t="s">
        <v>259</v>
      </c>
      <c r="N3" s="218" t="s">
        <v>259</v>
      </c>
      <c r="O3" s="469" t="s">
        <v>259</v>
      </c>
      <c r="P3" s="183" t="s">
        <v>259</v>
      </c>
      <c r="Q3" s="468" t="s">
        <v>259</v>
      </c>
      <c r="R3" s="468" t="s">
        <v>259</v>
      </c>
      <c r="S3" s="468" t="s">
        <v>259</v>
      </c>
      <c r="T3" s="468" t="s">
        <v>259</v>
      </c>
      <c r="U3" s="468" t="s">
        <v>259</v>
      </c>
      <c r="V3" s="468" t="s">
        <v>259</v>
      </c>
      <c r="W3" s="468" t="s">
        <v>259</v>
      </c>
      <c r="X3" s="468" t="s">
        <v>259</v>
      </c>
      <c r="Y3" s="468" t="s">
        <v>259</v>
      </c>
      <c r="Z3" s="468" t="s">
        <v>259</v>
      </c>
      <c r="AA3" s="468" t="s">
        <v>259</v>
      </c>
      <c r="AB3" s="468" t="s">
        <v>259</v>
      </c>
      <c r="AC3" s="468" t="s">
        <v>259</v>
      </c>
      <c r="AD3" s="468" t="s">
        <v>259</v>
      </c>
      <c r="AE3" s="468" t="s">
        <v>259</v>
      </c>
      <c r="AF3" s="468" t="s">
        <v>259</v>
      </c>
      <c r="AG3" s="469" t="s">
        <v>259</v>
      </c>
      <c r="AH3" s="218" t="s">
        <v>259</v>
      </c>
      <c r="AI3" s="469" t="s">
        <v>259</v>
      </c>
      <c r="AJ3" s="218" t="s">
        <v>259</v>
      </c>
      <c r="AK3" s="469" t="s">
        <v>259</v>
      </c>
      <c r="AL3" s="218" t="s">
        <v>259</v>
      </c>
      <c r="AM3" s="469" t="s">
        <v>259</v>
      </c>
      <c r="AN3" s="218" t="s">
        <v>259</v>
      </c>
      <c r="AO3" s="469" t="s">
        <v>259</v>
      </c>
      <c r="AP3" s="218" t="s">
        <v>259</v>
      </c>
      <c r="AQ3" s="470" t="s">
        <v>259</v>
      </c>
      <c r="AR3" s="471"/>
      <c r="AS3" s="218" t="s">
        <v>260</v>
      </c>
      <c r="AT3" s="178"/>
    </row>
    <row r="4" spans="1:46" s="79" customFormat="1" ht="14">
      <c r="A4" s="81">
        <v>1</v>
      </c>
      <c r="B4" s="331" t="s">
        <v>261</v>
      </c>
      <c r="C4" s="472" t="s">
        <v>262</v>
      </c>
      <c r="D4" s="470">
        <v>1</v>
      </c>
      <c r="E4" s="183">
        <f>D4+1</f>
        <v>2</v>
      </c>
      <c r="F4" s="473">
        <f t="shared" ref="F4:AQ4" si="0">E4+1</f>
        <v>3</v>
      </c>
      <c r="G4" s="473">
        <f t="shared" si="0"/>
        <v>4</v>
      </c>
      <c r="H4" s="472">
        <f t="shared" si="0"/>
        <v>5</v>
      </c>
      <c r="I4" s="473">
        <f t="shared" si="0"/>
        <v>6</v>
      </c>
      <c r="J4" s="472">
        <f t="shared" si="0"/>
        <v>7</v>
      </c>
      <c r="K4" s="473">
        <f t="shared" si="0"/>
        <v>8</v>
      </c>
      <c r="L4" s="472">
        <f t="shared" si="0"/>
        <v>9</v>
      </c>
      <c r="M4" s="473">
        <f t="shared" si="0"/>
        <v>10</v>
      </c>
      <c r="N4" s="472">
        <f t="shared" si="0"/>
        <v>11</v>
      </c>
      <c r="O4" s="473">
        <f t="shared" si="0"/>
        <v>12</v>
      </c>
      <c r="P4" s="472">
        <f t="shared" ref="P4" si="1">O4+1</f>
        <v>13</v>
      </c>
      <c r="Q4" s="473">
        <f t="shared" ref="Q4" si="2">P4+1</f>
        <v>14</v>
      </c>
      <c r="R4" s="473">
        <f t="shared" ref="R4" si="3">Q4+1</f>
        <v>15</v>
      </c>
      <c r="S4" s="473">
        <f t="shared" ref="S4" si="4">R4+1</f>
        <v>16</v>
      </c>
      <c r="T4" s="473">
        <f t="shared" ref="T4" si="5">S4+1</f>
        <v>17</v>
      </c>
      <c r="U4" s="473">
        <f t="shared" ref="U4" si="6">T4+1</f>
        <v>18</v>
      </c>
      <c r="V4" s="473">
        <f t="shared" ref="V4" si="7">U4+1</f>
        <v>19</v>
      </c>
      <c r="W4" s="473">
        <f t="shared" ref="W4" si="8">V4+1</f>
        <v>20</v>
      </c>
      <c r="X4" s="473">
        <f t="shared" ref="X4" si="9">W4+1</f>
        <v>21</v>
      </c>
      <c r="Y4" s="473">
        <f t="shared" ref="Y4" si="10">X4+1</f>
        <v>22</v>
      </c>
      <c r="Z4" s="473">
        <f t="shared" ref="Z4" si="11">Y4+1</f>
        <v>23</v>
      </c>
      <c r="AA4" s="473">
        <f t="shared" ref="AA4" si="12">Z4+1</f>
        <v>24</v>
      </c>
      <c r="AB4" s="473">
        <f t="shared" ref="AB4" si="13">AA4+1</f>
        <v>25</v>
      </c>
      <c r="AC4" s="473">
        <f t="shared" ref="AC4" si="14">AB4+1</f>
        <v>26</v>
      </c>
      <c r="AD4" s="473">
        <f t="shared" ref="AD4" si="15">AC4+1</f>
        <v>27</v>
      </c>
      <c r="AE4" s="473">
        <f t="shared" ref="AE4" si="16">AD4+1</f>
        <v>28</v>
      </c>
      <c r="AF4" s="473">
        <f t="shared" ref="AF4" si="17">AE4+1</f>
        <v>29</v>
      </c>
      <c r="AG4" s="473">
        <f t="shared" ref="AG4" si="18">AF4+1</f>
        <v>30</v>
      </c>
      <c r="AH4" s="472">
        <f t="shared" si="0"/>
        <v>31</v>
      </c>
      <c r="AI4" s="473">
        <f t="shared" si="0"/>
        <v>32</v>
      </c>
      <c r="AJ4" s="472">
        <f t="shared" si="0"/>
        <v>33</v>
      </c>
      <c r="AK4" s="473">
        <f t="shared" si="0"/>
        <v>34</v>
      </c>
      <c r="AL4" s="472">
        <f t="shared" si="0"/>
        <v>35</v>
      </c>
      <c r="AM4" s="473">
        <f t="shared" si="0"/>
        <v>36</v>
      </c>
      <c r="AN4" s="472">
        <f t="shared" si="0"/>
        <v>37</v>
      </c>
      <c r="AO4" s="473">
        <f t="shared" si="0"/>
        <v>38</v>
      </c>
      <c r="AP4" s="472">
        <f t="shared" si="0"/>
        <v>39</v>
      </c>
      <c r="AQ4" s="474">
        <f t="shared" si="0"/>
        <v>40</v>
      </c>
      <c r="AR4" s="475" t="s">
        <v>19</v>
      </c>
      <c r="AS4" s="472" t="s">
        <v>263</v>
      </c>
      <c r="AT4" s="476" t="s">
        <v>264</v>
      </c>
    </row>
    <row r="5" spans="1:46">
      <c r="A5" s="81">
        <v>2</v>
      </c>
      <c r="B5" s="332" t="s">
        <v>153</v>
      </c>
      <c r="C5" s="291">
        <f>'5)Development Budget'!G17</f>
        <v>0</v>
      </c>
      <c r="D5" s="143"/>
      <c r="E5" s="143"/>
      <c r="F5" s="143"/>
      <c r="G5" s="143"/>
      <c r="H5" s="143"/>
      <c r="I5" s="143"/>
      <c r="J5" s="143"/>
      <c r="K5" s="143"/>
      <c r="L5" s="143"/>
      <c r="M5" s="143"/>
      <c r="N5" s="143"/>
      <c r="O5" s="143"/>
      <c r="P5" s="149"/>
      <c r="Q5" s="143"/>
      <c r="R5" s="143"/>
      <c r="S5" s="143"/>
      <c r="T5" s="143"/>
      <c r="U5" s="143"/>
      <c r="V5" s="143"/>
      <c r="W5" s="143"/>
      <c r="X5" s="143"/>
      <c r="Y5" s="143"/>
      <c r="Z5" s="143"/>
      <c r="AA5" s="143"/>
      <c r="AB5" s="143"/>
      <c r="AC5" s="143"/>
      <c r="AD5" s="143"/>
      <c r="AE5" s="143"/>
      <c r="AF5" s="143"/>
      <c r="AG5" s="143"/>
      <c r="AH5" s="340"/>
      <c r="AI5" s="340"/>
      <c r="AJ5" s="340"/>
      <c r="AK5" s="340"/>
      <c r="AL5" s="340"/>
      <c r="AM5" s="340"/>
      <c r="AN5" s="340"/>
      <c r="AO5" s="340"/>
      <c r="AP5" s="340"/>
      <c r="AQ5" s="340"/>
      <c r="AR5" s="141">
        <f t="shared" ref="AR5:AR12" si="19">SUM(D5:AQ5)</f>
        <v>0</v>
      </c>
      <c r="AS5" s="352" t="str">
        <f t="shared" ref="AS5:AS12" si="20">IF(AR5&gt;C5+1,"Over",IF(AR5&lt;C5-1,"Under","Balanced"))</f>
        <v>Balanced</v>
      </c>
      <c r="AT5" s="304">
        <f t="shared" ref="AT5:AT12" si="21">C5-AR5</f>
        <v>0</v>
      </c>
    </row>
    <row r="6" spans="1:46">
      <c r="A6" s="81">
        <v>3</v>
      </c>
      <c r="B6" s="332" t="s">
        <v>265</v>
      </c>
      <c r="C6" s="291">
        <f>'5)Development Budget'!G22</f>
        <v>0</v>
      </c>
      <c r="D6" s="143"/>
      <c r="E6" s="143"/>
      <c r="F6" s="143"/>
      <c r="G6" s="143"/>
      <c r="H6" s="149"/>
      <c r="I6" s="143"/>
      <c r="J6" s="149"/>
      <c r="K6" s="143"/>
      <c r="L6" s="149"/>
      <c r="M6" s="143"/>
      <c r="N6" s="149"/>
      <c r="O6" s="143"/>
      <c r="P6" s="149"/>
      <c r="Q6" s="143"/>
      <c r="R6" s="143"/>
      <c r="S6" s="143"/>
      <c r="T6" s="143"/>
      <c r="U6" s="143"/>
      <c r="V6" s="143"/>
      <c r="W6" s="143"/>
      <c r="X6" s="143"/>
      <c r="Y6" s="143"/>
      <c r="Z6" s="143"/>
      <c r="AA6" s="143"/>
      <c r="AB6" s="143"/>
      <c r="AC6" s="143"/>
      <c r="AD6" s="143"/>
      <c r="AE6" s="143"/>
      <c r="AF6" s="143"/>
      <c r="AG6" s="143"/>
      <c r="AH6" s="340"/>
      <c r="AI6" s="340"/>
      <c r="AJ6" s="340"/>
      <c r="AK6" s="340"/>
      <c r="AL6" s="340"/>
      <c r="AM6" s="340"/>
      <c r="AN6" s="340"/>
      <c r="AO6" s="340"/>
      <c r="AP6" s="340"/>
      <c r="AQ6" s="340"/>
      <c r="AR6" s="141">
        <f t="shared" si="19"/>
        <v>0</v>
      </c>
      <c r="AS6" s="352" t="str">
        <f t="shared" si="20"/>
        <v>Balanced</v>
      </c>
      <c r="AT6" s="304">
        <f t="shared" si="21"/>
        <v>0</v>
      </c>
    </row>
    <row r="7" spans="1:46">
      <c r="A7" s="81">
        <v>4</v>
      </c>
      <c r="B7" s="332" t="s">
        <v>266</v>
      </c>
      <c r="C7" s="291">
        <f>'5)Development Budget'!G31</f>
        <v>0</v>
      </c>
      <c r="D7" s="143"/>
      <c r="E7" s="143"/>
      <c r="F7" s="143"/>
      <c r="G7" s="143"/>
      <c r="H7" s="143"/>
      <c r="I7" s="143"/>
      <c r="J7" s="143"/>
      <c r="K7" s="143"/>
      <c r="L7" s="143"/>
      <c r="M7" s="143"/>
      <c r="N7" s="143"/>
      <c r="O7" s="177"/>
      <c r="P7" s="149"/>
      <c r="Q7" s="143"/>
      <c r="R7" s="143"/>
      <c r="S7" s="143"/>
      <c r="T7" s="143"/>
      <c r="U7" s="143"/>
      <c r="V7" s="143"/>
      <c r="W7" s="143"/>
      <c r="X7" s="143"/>
      <c r="Y7" s="143"/>
      <c r="Z7" s="143"/>
      <c r="AA7" s="143"/>
      <c r="AB7" s="143"/>
      <c r="AC7" s="143"/>
      <c r="AD7" s="143"/>
      <c r="AE7" s="143"/>
      <c r="AF7" s="143"/>
      <c r="AG7" s="143"/>
      <c r="AH7" s="340"/>
      <c r="AI7" s="340"/>
      <c r="AJ7" s="340"/>
      <c r="AK7" s="340"/>
      <c r="AL7" s="340"/>
      <c r="AM7" s="340"/>
      <c r="AN7" s="340"/>
      <c r="AO7" s="340"/>
      <c r="AP7" s="340"/>
      <c r="AQ7" s="340"/>
      <c r="AR7" s="141">
        <f t="shared" si="19"/>
        <v>0</v>
      </c>
      <c r="AS7" s="352" t="str">
        <f t="shared" si="20"/>
        <v>Balanced</v>
      </c>
      <c r="AT7" s="304">
        <f t="shared" si="21"/>
        <v>0</v>
      </c>
    </row>
    <row r="8" spans="1:46">
      <c r="A8" s="81">
        <v>5</v>
      </c>
      <c r="B8" s="332" t="s">
        <v>180</v>
      </c>
      <c r="C8" s="291">
        <f>'5)Development Budget'!G37</f>
        <v>0</v>
      </c>
      <c r="D8" s="143"/>
      <c r="E8" s="143"/>
      <c r="F8" s="143"/>
      <c r="G8" s="143"/>
      <c r="H8" s="149"/>
      <c r="I8" s="143"/>
      <c r="J8" s="149"/>
      <c r="K8" s="143"/>
      <c r="L8" s="149"/>
      <c r="M8" s="143"/>
      <c r="N8" s="149"/>
      <c r="O8" s="143"/>
      <c r="P8" s="149"/>
      <c r="Q8" s="143"/>
      <c r="R8" s="143"/>
      <c r="S8" s="143"/>
      <c r="T8" s="143"/>
      <c r="U8" s="143"/>
      <c r="V8" s="143"/>
      <c r="W8" s="143"/>
      <c r="X8" s="143"/>
      <c r="Y8" s="143"/>
      <c r="Z8" s="143"/>
      <c r="AA8" s="143"/>
      <c r="AB8" s="143"/>
      <c r="AC8" s="143"/>
      <c r="AD8" s="143"/>
      <c r="AE8" s="143"/>
      <c r="AF8" s="143"/>
      <c r="AG8" s="143"/>
      <c r="AH8" s="340"/>
      <c r="AI8" s="340"/>
      <c r="AJ8" s="340"/>
      <c r="AK8" s="340"/>
      <c r="AL8" s="340"/>
      <c r="AM8" s="340"/>
      <c r="AN8" s="340"/>
      <c r="AO8" s="340"/>
      <c r="AP8" s="340"/>
      <c r="AQ8" s="340"/>
      <c r="AR8" s="141">
        <f t="shared" si="19"/>
        <v>0</v>
      </c>
      <c r="AS8" s="352" t="str">
        <f t="shared" si="20"/>
        <v>Balanced</v>
      </c>
      <c r="AT8" s="304">
        <f t="shared" si="21"/>
        <v>0</v>
      </c>
    </row>
    <row r="9" spans="1:46">
      <c r="A9" s="81">
        <v>6</v>
      </c>
      <c r="B9" s="333" t="s">
        <v>267</v>
      </c>
      <c r="C9" s="291">
        <f>'5)Development Budget'!G45</f>
        <v>0</v>
      </c>
      <c r="D9" s="143"/>
      <c r="E9" s="143"/>
      <c r="F9" s="143"/>
      <c r="G9" s="177"/>
      <c r="H9" s="177"/>
      <c r="I9" s="177"/>
      <c r="J9" s="177"/>
      <c r="K9" s="177"/>
      <c r="L9" s="177"/>
      <c r="M9" s="177"/>
      <c r="N9" s="177"/>
      <c r="O9" s="177"/>
      <c r="P9" s="149"/>
      <c r="Q9" s="143"/>
      <c r="R9" s="143"/>
      <c r="S9" s="143"/>
      <c r="T9" s="143"/>
      <c r="U9" s="143"/>
      <c r="V9" s="143"/>
      <c r="W9" s="143"/>
      <c r="X9" s="143"/>
      <c r="Y9" s="143"/>
      <c r="Z9" s="143"/>
      <c r="AA9" s="143"/>
      <c r="AB9" s="143"/>
      <c r="AC9" s="143"/>
      <c r="AD9" s="143"/>
      <c r="AE9" s="143"/>
      <c r="AF9" s="143"/>
      <c r="AG9" s="143"/>
      <c r="AH9" s="340"/>
      <c r="AI9" s="340"/>
      <c r="AJ9" s="340"/>
      <c r="AK9" s="340"/>
      <c r="AL9" s="340"/>
      <c r="AM9" s="340"/>
      <c r="AN9" s="340"/>
      <c r="AO9" s="340"/>
      <c r="AP9" s="340"/>
      <c r="AQ9" s="340"/>
      <c r="AR9" s="141">
        <f t="shared" si="19"/>
        <v>0</v>
      </c>
      <c r="AS9" s="352" t="str">
        <f t="shared" si="20"/>
        <v>Balanced</v>
      </c>
      <c r="AT9" s="304">
        <f t="shared" si="21"/>
        <v>0</v>
      </c>
    </row>
    <row r="10" spans="1:46">
      <c r="A10" s="81">
        <v>7</v>
      </c>
      <c r="B10" s="332" t="s">
        <v>193</v>
      </c>
      <c r="C10" s="291">
        <f>'5)Development Budget'!G52</f>
        <v>0</v>
      </c>
      <c r="D10" s="143"/>
      <c r="E10" s="143"/>
      <c r="F10" s="143"/>
      <c r="G10" s="143"/>
      <c r="H10" s="149"/>
      <c r="I10" s="143"/>
      <c r="J10" s="149"/>
      <c r="K10" s="143"/>
      <c r="L10" s="149"/>
      <c r="M10" s="143"/>
      <c r="N10" s="149"/>
      <c r="O10" s="143"/>
      <c r="P10" s="149"/>
      <c r="Q10" s="143"/>
      <c r="R10" s="143"/>
      <c r="S10" s="143"/>
      <c r="T10" s="143"/>
      <c r="U10" s="143"/>
      <c r="V10" s="143"/>
      <c r="W10" s="143"/>
      <c r="X10" s="143"/>
      <c r="Y10" s="143"/>
      <c r="Z10" s="143"/>
      <c r="AA10" s="143"/>
      <c r="AB10" s="143"/>
      <c r="AC10" s="143"/>
      <c r="AD10" s="143"/>
      <c r="AE10" s="143"/>
      <c r="AF10" s="143"/>
      <c r="AG10" s="143"/>
      <c r="AH10" s="340"/>
      <c r="AI10" s="340"/>
      <c r="AJ10" s="340"/>
      <c r="AK10" s="340"/>
      <c r="AL10" s="340"/>
      <c r="AM10" s="340"/>
      <c r="AN10" s="340"/>
      <c r="AO10" s="340"/>
      <c r="AP10" s="340"/>
      <c r="AQ10" s="340"/>
      <c r="AR10" s="141">
        <f t="shared" si="19"/>
        <v>0</v>
      </c>
      <c r="AS10" s="352" t="str">
        <f t="shared" si="20"/>
        <v>Balanced</v>
      </c>
      <c r="AT10" s="304">
        <f t="shared" si="21"/>
        <v>0</v>
      </c>
    </row>
    <row r="11" spans="1:46">
      <c r="A11" s="81">
        <v>8</v>
      </c>
      <c r="B11" s="332" t="s">
        <v>197</v>
      </c>
      <c r="C11" s="291">
        <f>'5)Development Budget'!G59</f>
        <v>0</v>
      </c>
      <c r="D11" s="143"/>
      <c r="E11" s="143"/>
      <c r="F11" s="143"/>
      <c r="G11" s="143"/>
      <c r="H11" s="149"/>
      <c r="I11" s="143"/>
      <c r="J11" s="149"/>
      <c r="K11" s="143"/>
      <c r="L11" s="149"/>
      <c r="M11" s="143"/>
      <c r="N11" s="149"/>
      <c r="O11" s="143"/>
      <c r="P11" s="149"/>
      <c r="Q11" s="143"/>
      <c r="R11" s="143"/>
      <c r="S11" s="143"/>
      <c r="T11" s="143"/>
      <c r="U11" s="143"/>
      <c r="V11" s="143"/>
      <c r="W11" s="143"/>
      <c r="X11" s="143"/>
      <c r="Y11" s="143"/>
      <c r="Z11" s="143"/>
      <c r="AA11" s="143"/>
      <c r="AB11" s="143"/>
      <c r="AC11" s="143"/>
      <c r="AD11" s="143"/>
      <c r="AE11" s="143"/>
      <c r="AF11" s="143"/>
      <c r="AG11" s="143"/>
      <c r="AH11" s="340"/>
      <c r="AI11" s="340"/>
      <c r="AJ11" s="340"/>
      <c r="AK11" s="340"/>
      <c r="AL11" s="340"/>
      <c r="AM11" s="340"/>
      <c r="AN11" s="340"/>
      <c r="AO11" s="340"/>
      <c r="AP11" s="340"/>
      <c r="AQ11" s="340"/>
      <c r="AR11" s="141">
        <f t="shared" si="19"/>
        <v>0</v>
      </c>
      <c r="AS11" s="352" t="str">
        <f t="shared" si="20"/>
        <v>Balanced</v>
      </c>
      <c r="AT11" s="304">
        <f t="shared" si="21"/>
        <v>0</v>
      </c>
    </row>
    <row r="12" spans="1:46">
      <c r="A12" s="81">
        <v>9</v>
      </c>
      <c r="B12" s="334" t="s">
        <v>205</v>
      </c>
      <c r="C12" s="142">
        <f>'5)Development Budget'!G64</f>
        <v>0</v>
      </c>
      <c r="D12" s="143"/>
      <c r="E12" s="143"/>
      <c r="F12" s="143"/>
      <c r="G12" s="143"/>
      <c r="H12" s="149"/>
      <c r="I12" s="143"/>
      <c r="J12" s="149"/>
      <c r="K12" s="143"/>
      <c r="L12" s="149"/>
      <c r="M12" s="143"/>
      <c r="N12" s="149"/>
      <c r="O12" s="143"/>
      <c r="P12" s="149"/>
      <c r="Q12" s="143"/>
      <c r="R12" s="143"/>
      <c r="S12" s="143"/>
      <c r="T12" s="143"/>
      <c r="U12" s="143"/>
      <c r="V12" s="143"/>
      <c r="W12" s="143"/>
      <c r="X12" s="143"/>
      <c r="Y12" s="143"/>
      <c r="Z12" s="143"/>
      <c r="AA12" s="143"/>
      <c r="AB12" s="143"/>
      <c r="AC12" s="143"/>
      <c r="AD12" s="143"/>
      <c r="AE12" s="143"/>
      <c r="AF12" s="143"/>
      <c r="AG12" s="143"/>
      <c r="AH12" s="340"/>
      <c r="AI12" s="340"/>
      <c r="AJ12" s="340"/>
      <c r="AK12" s="340"/>
      <c r="AL12" s="340"/>
      <c r="AM12" s="340"/>
      <c r="AN12" s="340"/>
      <c r="AO12" s="340"/>
      <c r="AP12" s="340"/>
      <c r="AQ12" s="340"/>
      <c r="AR12" s="141">
        <f t="shared" si="19"/>
        <v>0</v>
      </c>
      <c r="AS12" s="352" t="str">
        <f t="shared" si="20"/>
        <v>Balanced</v>
      </c>
      <c r="AT12" s="304">
        <f t="shared" si="21"/>
        <v>0</v>
      </c>
    </row>
    <row r="13" spans="1:46">
      <c r="A13" s="81">
        <v>10</v>
      </c>
      <c r="B13" s="335" t="s">
        <v>268</v>
      </c>
      <c r="C13" s="136">
        <f t="shared" ref="C13:AQ13" si="22">SUM(C5:C12)</f>
        <v>0</v>
      </c>
      <c r="D13" s="82">
        <f t="shared" si="22"/>
        <v>0</v>
      </c>
      <c r="E13" s="74">
        <f t="shared" si="22"/>
        <v>0</v>
      </c>
      <c r="F13" s="83">
        <f t="shared" si="22"/>
        <v>0</v>
      </c>
      <c r="G13" s="83">
        <f t="shared" si="22"/>
        <v>0</v>
      </c>
      <c r="H13" s="74">
        <f t="shared" si="22"/>
        <v>0</v>
      </c>
      <c r="I13" s="83">
        <f t="shared" si="22"/>
        <v>0</v>
      </c>
      <c r="J13" s="74">
        <f t="shared" si="22"/>
        <v>0</v>
      </c>
      <c r="K13" s="83">
        <f t="shared" si="22"/>
        <v>0</v>
      </c>
      <c r="L13" s="74">
        <f t="shared" si="22"/>
        <v>0</v>
      </c>
      <c r="M13" s="83">
        <f t="shared" si="22"/>
        <v>0</v>
      </c>
      <c r="N13" s="74">
        <f t="shared" si="22"/>
        <v>0</v>
      </c>
      <c r="O13" s="83">
        <f t="shared" si="22"/>
        <v>0</v>
      </c>
      <c r="P13" s="105">
        <f t="shared" si="22"/>
        <v>0</v>
      </c>
      <c r="Q13" s="83">
        <f t="shared" si="22"/>
        <v>0</v>
      </c>
      <c r="R13" s="83">
        <f t="shared" si="22"/>
        <v>0</v>
      </c>
      <c r="S13" s="83">
        <f t="shared" si="22"/>
        <v>0</v>
      </c>
      <c r="T13" s="83">
        <f t="shared" si="22"/>
        <v>0</v>
      </c>
      <c r="U13" s="83">
        <f t="shared" si="22"/>
        <v>0</v>
      </c>
      <c r="V13" s="83">
        <f t="shared" si="22"/>
        <v>0</v>
      </c>
      <c r="W13" s="83">
        <f t="shared" si="22"/>
        <v>0</v>
      </c>
      <c r="X13" s="83">
        <f t="shared" si="22"/>
        <v>0</v>
      </c>
      <c r="Y13" s="83">
        <f t="shared" si="22"/>
        <v>0</v>
      </c>
      <c r="Z13" s="83">
        <f t="shared" si="22"/>
        <v>0</v>
      </c>
      <c r="AA13" s="83">
        <f t="shared" si="22"/>
        <v>0</v>
      </c>
      <c r="AB13" s="83">
        <f t="shared" si="22"/>
        <v>0</v>
      </c>
      <c r="AC13" s="83">
        <f t="shared" si="22"/>
        <v>0</v>
      </c>
      <c r="AD13" s="83">
        <f t="shared" si="22"/>
        <v>0</v>
      </c>
      <c r="AE13" s="83">
        <f t="shared" si="22"/>
        <v>0</v>
      </c>
      <c r="AF13" s="83">
        <f t="shared" si="22"/>
        <v>0</v>
      </c>
      <c r="AG13" s="83">
        <f t="shared" si="22"/>
        <v>0</v>
      </c>
      <c r="AH13" s="74">
        <f t="shared" si="22"/>
        <v>0</v>
      </c>
      <c r="AI13" s="83">
        <f t="shared" si="22"/>
        <v>0</v>
      </c>
      <c r="AJ13" s="74">
        <f t="shared" si="22"/>
        <v>0</v>
      </c>
      <c r="AK13" s="83">
        <f t="shared" si="22"/>
        <v>0</v>
      </c>
      <c r="AL13" s="74">
        <f t="shared" si="22"/>
        <v>0</v>
      </c>
      <c r="AM13" s="83">
        <f t="shared" si="22"/>
        <v>0</v>
      </c>
      <c r="AN13" s="74">
        <f t="shared" si="22"/>
        <v>0</v>
      </c>
      <c r="AO13" s="83">
        <f t="shared" si="22"/>
        <v>0</v>
      </c>
      <c r="AP13" s="74">
        <f t="shared" si="22"/>
        <v>0</v>
      </c>
      <c r="AQ13" s="83">
        <f t="shared" si="22"/>
        <v>0</v>
      </c>
      <c r="AR13" s="141"/>
      <c r="AS13" s="352"/>
      <c r="AT13" s="305"/>
    </row>
    <row r="14" spans="1:46">
      <c r="A14" s="81">
        <v>11</v>
      </c>
      <c r="B14" s="336"/>
      <c r="C14" s="136"/>
      <c r="D14" s="82"/>
      <c r="E14" s="74"/>
      <c r="F14" s="83"/>
      <c r="G14" s="83"/>
      <c r="H14" s="74"/>
      <c r="I14" s="83"/>
      <c r="J14" s="74"/>
      <c r="K14" s="83"/>
      <c r="L14" s="74"/>
      <c r="M14" s="83"/>
      <c r="N14" s="74"/>
      <c r="O14" s="83"/>
      <c r="P14" s="105"/>
      <c r="Q14" s="83"/>
      <c r="R14" s="83"/>
      <c r="S14" s="83"/>
      <c r="T14" s="83"/>
      <c r="U14" s="83"/>
      <c r="V14" s="83"/>
      <c r="W14" s="83"/>
      <c r="X14" s="83"/>
      <c r="Y14" s="83"/>
      <c r="Z14" s="83"/>
      <c r="AA14" s="83"/>
      <c r="AB14" s="83"/>
      <c r="AC14" s="83"/>
      <c r="AD14" s="83"/>
      <c r="AE14" s="83"/>
      <c r="AF14" s="83"/>
      <c r="AG14" s="83"/>
      <c r="AH14" s="74"/>
      <c r="AI14" s="83"/>
      <c r="AJ14" s="74"/>
      <c r="AK14" s="83"/>
      <c r="AL14" s="74"/>
      <c r="AM14" s="83"/>
      <c r="AN14" s="74"/>
      <c r="AO14" s="83"/>
      <c r="AP14" s="74"/>
      <c r="AQ14" s="83"/>
      <c r="AR14" s="141"/>
      <c r="AS14" s="352"/>
      <c r="AT14" s="305"/>
    </row>
    <row r="15" spans="1:46" ht="13">
      <c r="A15" s="81">
        <v>12</v>
      </c>
      <c r="B15" s="337" t="s">
        <v>269</v>
      </c>
      <c r="C15" s="136"/>
      <c r="D15" s="82"/>
      <c r="E15" s="74"/>
      <c r="F15" s="83"/>
      <c r="G15" s="83"/>
      <c r="H15" s="74"/>
      <c r="I15" s="83"/>
      <c r="J15" s="74"/>
      <c r="K15" s="83"/>
      <c r="L15" s="74"/>
      <c r="M15" s="83"/>
      <c r="N15" s="74"/>
      <c r="O15" s="83"/>
      <c r="P15" s="105"/>
      <c r="Q15" s="83"/>
      <c r="R15" s="83"/>
      <c r="S15" s="83"/>
      <c r="T15" s="83"/>
      <c r="U15" s="83"/>
      <c r="V15" s="83"/>
      <c r="W15" s="83"/>
      <c r="X15" s="83"/>
      <c r="Y15" s="83"/>
      <c r="Z15" s="83"/>
      <c r="AA15" s="83"/>
      <c r="AB15" s="83"/>
      <c r="AC15" s="83"/>
      <c r="AD15" s="83"/>
      <c r="AE15" s="83"/>
      <c r="AF15" s="83"/>
      <c r="AG15" s="83"/>
      <c r="AH15" s="74"/>
      <c r="AI15" s="83"/>
      <c r="AJ15" s="74"/>
      <c r="AK15" s="83"/>
      <c r="AL15" s="74"/>
      <c r="AM15" s="83"/>
      <c r="AN15" s="74"/>
      <c r="AO15" s="83"/>
      <c r="AP15" s="74"/>
      <c r="AQ15" s="83"/>
      <c r="AR15" s="141"/>
      <c r="AS15" s="352"/>
      <c r="AT15" s="305"/>
    </row>
    <row r="16" spans="1:46">
      <c r="A16" s="81">
        <v>13</v>
      </c>
      <c r="B16" s="332" t="s">
        <v>270</v>
      </c>
      <c r="C16" s="136"/>
      <c r="D16" s="84"/>
      <c r="E16" s="74">
        <f>D33</f>
        <v>0</v>
      </c>
      <c r="F16" s="83">
        <f t="shared" ref="F16:AQ16" si="23">E33</f>
        <v>0</v>
      </c>
      <c r="G16" s="83">
        <f t="shared" si="23"/>
        <v>0</v>
      </c>
      <c r="H16" s="74">
        <f t="shared" si="23"/>
        <v>0</v>
      </c>
      <c r="I16" s="83">
        <f t="shared" si="23"/>
        <v>0</v>
      </c>
      <c r="J16" s="74">
        <f t="shared" si="23"/>
        <v>0</v>
      </c>
      <c r="K16" s="83">
        <f t="shared" si="23"/>
        <v>0</v>
      </c>
      <c r="L16" s="74">
        <f t="shared" si="23"/>
        <v>0</v>
      </c>
      <c r="M16" s="83">
        <f t="shared" si="23"/>
        <v>0</v>
      </c>
      <c r="N16" s="74">
        <f t="shared" si="23"/>
        <v>0</v>
      </c>
      <c r="O16" s="83">
        <f t="shared" si="23"/>
        <v>0</v>
      </c>
      <c r="P16" s="105">
        <f t="shared" ref="P16" si="24">O33</f>
        <v>0</v>
      </c>
      <c r="Q16" s="83">
        <f t="shared" ref="Q16" si="25">P33</f>
        <v>0</v>
      </c>
      <c r="R16" s="83">
        <f t="shared" ref="R16" si="26">Q33</f>
        <v>0</v>
      </c>
      <c r="S16" s="83">
        <f t="shared" ref="S16" si="27">R33</f>
        <v>0</v>
      </c>
      <c r="T16" s="83">
        <f t="shared" ref="T16" si="28">S33</f>
        <v>0</v>
      </c>
      <c r="U16" s="83">
        <f t="shared" ref="U16" si="29">T33</f>
        <v>0</v>
      </c>
      <c r="V16" s="83">
        <f t="shared" ref="V16" si="30">U33</f>
        <v>0</v>
      </c>
      <c r="W16" s="83">
        <f t="shared" ref="W16" si="31">V33</f>
        <v>0</v>
      </c>
      <c r="X16" s="83">
        <f t="shared" ref="X16" si="32">W33</f>
        <v>0</v>
      </c>
      <c r="Y16" s="83">
        <f t="shared" ref="Y16" si="33">X33</f>
        <v>0</v>
      </c>
      <c r="Z16" s="83">
        <f t="shared" ref="Z16" si="34">Y33</f>
        <v>0</v>
      </c>
      <c r="AA16" s="83">
        <f t="shared" ref="AA16" si="35">Z33</f>
        <v>0</v>
      </c>
      <c r="AB16" s="83">
        <f t="shared" ref="AB16" si="36">AA33</f>
        <v>0</v>
      </c>
      <c r="AC16" s="83">
        <f t="shared" ref="AC16" si="37">AB33</f>
        <v>0</v>
      </c>
      <c r="AD16" s="83">
        <f t="shared" ref="AD16" si="38">AC33</f>
        <v>0</v>
      </c>
      <c r="AE16" s="83">
        <f t="shared" ref="AE16" si="39">AD33</f>
        <v>0</v>
      </c>
      <c r="AF16" s="83">
        <f t="shared" ref="AF16" si="40">AE33</f>
        <v>0</v>
      </c>
      <c r="AG16" s="83">
        <f t="shared" ref="AG16" si="41">AF33</f>
        <v>0</v>
      </c>
      <c r="AH16" s="74">
        <f t="shared" si="23"/>
        <v>0</v>
      </c>
      <c r="AI16" s="83">
        <f t="shared" si="23"/>
        <v>0</v>
      </c>
      <c r="AJ16" s="74">
        <f t="shared" si="23"/>
        <v>0</v>
      </c>
      <c r="AK16" s="83">
        <f t="shared" si="23"/>
        <v>0</v>
      </c>
      <c r="AL16" s="74">
        <f t="shared" si="23"/>
        <v>0</v>
      </c>
      <c r="AM16" s="83">
        <f t="shared" si="23"/>
        <v>0</v>
      </c>
      <c r="AN16" s="74">
        <f t="shared" si="23"/>
        <v>0</v>
      </c>
      <c r="AO16" s="83">
        <f t="shared" si="23"/>
        <v>0</v>
      </c>
      <c r="AP16" s="74">
        <f t="shared" si="23"/>
        <v>0</v>
      </c>
      <c r="AQ16" s="83">
        <f t="shared" si="23"/>
        <v>0</v>
      </c>
      <c r="AR16" s="141"/>
      <c r="AS16" s="352"/>
      <c r="AT16" s="305"/>
    </row>
    <row r="17" spans="1:46">
      <c r="A17" s="81">
        <v>14</v>
      </c>
      <c r="B17" s="320" t="str">
        <f>IF(ISBLANK('1)Summary'!B57),"",'1)Summary'!B57)</f>
        <v/>
      </c>
      <c r="C17" s="137" t="str">
        <f>IF(ISBLANK('1)Summary'!E57),"",'1)Summary'!E57)</f>
        <v/>
      </c>
      <c r="D17" s="143"/>
      <c r="E17" s="143"/>
      <c r="F17" s="143"/>
      <c r="G17" s="143"/>
      <c r="H17" s="149"/>
      <c r="I17" s="143"/>
      <c r="J17" s="149"/>
      <c r="K17" s="143"/>
      <c r="L17" s="149"/>
      <c r="M17" s="143"/>
      <c r="N17" s="149"/>
      <c r="O17" s="143"/>
      <c r="P17" s="149"/>
      <c r="Q17" s="143"/>
      <c r="R17" s="143"/>
      <c r="S17" s="143"/>
      <c r="T17" s="143"/>
      <c r="U17" s="143"/>
      <c r="V17" s="143"/>
      <c r="W17" s="143"/>
      <c r="X17" s="143"/>
      <c r="Y17" s="143"/>
      <c r="Z17" s="143"/>
      <c r="AA17" s="143"/>
      <c r="AB17" s="143"/>
      <c r="AC17" s="143"/>
      <c r="AD17" s="143"/>
      <c r="AE17" s="143"/>
      <c r="AF17" s="143"/>
      <c r="AG17" s="143"/>
      <c r="AH17" s="340"/>
      <c r="AI17" s="340"/>
      <c r="AJ17" s="340"/>
      <c r="AK17" s="340"/>
      <c r="AL17" s="340"/>
      <c r="AM17" s="340"/>
      <c r="AN17" s="340"/>
      <c r="AO17" s="340"/>
      <c r="AP17" s="340"/>
      <c r="AQ17" s="340"/>
      <c r="AR17" s="141">
        <f t="shared" ref="AR17:AR22" si="42">SUM(D17:AQ17)</f>
        <v>0</v>
      </c>
      <c r="AS17" s="352" t="e">
        <f t="shared" ref="AS17:AS22" si="43">IF(AR17&gt;C17+1,"Over",IF(AR17&lt;C17-1,"Under","Balanced"))</f>
        <v>#VALUE!</v>
      </c>
      <c r="AT17" s="304" t="e">
        <f t="shared" ref="AT17:AT22" si="44">C17-AR17</f>
        <v>#VALUE!</v>
      </c>
    </row>
    <row r="18" spans="1:46">
      <c r="A18" s="81">
        <v>15</v>
      </c>
      <c r="B18" s="320" t="str">
        <f>IF(ISBLANK('1)Summary'!B58),"",'1)Summary'!B58)</f>
        <v/>
      </c>
      <c r="C18" s="137" t="str">
        <f>IF(ISBLANK('1)Summary'!E58),"",'1)Summary'!E58)</f>
        <v/>
      </c>
      <c r="D18" s="143"/>
      <c r="E18" s="143"/>
      <c r="F18" s="143"/>
      <c r="G18" s="143"/>
      <c r="H18" s="149"/>
      <c r="I18" s="143"/>
      <c r="J18" s="149"/>
      <c r="K18" s="143"/>
      <c r="L18" s="149"/>
      <c r="M18" s="143"/>
      <c r="N18" s="149"/>
      <c r="O18" s="143"/>
      <c r="P18" s="149"/>
      <c r="Q18" s="143"/>
      <c r="R18" s="143"/>
      <c r="S18" s="143"/>
      <c r="T18" s="143"/>
      <c r="U18" s="143"/>
      <c r="V18" s="143"/>
      <c r="W18" s="143"/>
      <c r="X18" s="143"/>
      <c r="Y18" s="143"/>
      <c r="Z18" s="143"/>
      <c r="AA18" s="143"/>
      <c r="AB18" s="143"/>
      <c r="AC18" s="143"/>
      <c r="AD18" s="143"/>
      <c r="AE18" s="143"/>
      <c r="AF18" s="143"/>
      <c r="AG18" s="143"/>
      <c r="AH18" s="340"/>
      <c r="AI18" s="340"/>
      <c r="AJ18" s="340"/>
      <c r="AK18" s="340"/>
      <c r="AL18" s="340"/>
      <c r="AM18" s="340"/>
      <c r="AN18" s="340"/>
      <c r="AO18" s="340"/>
      <c r="AP18" s="340"/>
      <c r="AQ18" s="340"/>
      <c r="AR18" s="141">
        <f t="shared" si="42"/>
        <v>0</v>
      </c>
      <c r="AS18" s="352" t="e">
        <f t="shared" si="43"/>
        <v>#VALUE!</v>
      </c>
      <c r="AT18" s="304" t="e">
        <f t="shared" si="44"/>
        <v>#VALUE!</v>
      </c>
    </row>
    <row r="19" spans="1:46">
      <c r="A19" s="81">
        <v>16</v>
      </c>
      <c r="B19" s="320" t="str">
        <f>IF(ISBLANK('1)Summary'!B59),"",'1)Summary'!B59)</f>
        <v/>
      </c>
      <c r="C19" s="137" t="str">
        <f>IF(ISBLANK('1)Summary'!E59),"",'1)Summary'!E59)</f>
        <v/>
      </c>
      <c r="D19" s="143"/>
      <c r="E19" s="143"/>
      <c r="F19" s="143"/>
      <c r="G19" s="143"/>
      <c r="H19" s="149"/>
      <c r="I19" s="143"/>
      <c r="J19" s="149"/>
      <c r="K19" s="143"/>
      <c r="L19" s="149"/>
      <c r="M19" s="143"/>
      <c r="N19" s="149"/>
      <c r="O19" s="143"/>
      <c r="P19" s="149"/>
      <c r="Q19" s="143"/>
      <c r="R19" s="143"/>
      <c r="S19" s="143"/>
      <c r="T19" s="143"/>
      <c r="U19" s="143"/>
      <c r="V19" s="143"/>
      <c r="W19" s="143"/>
      <c r="X19" s="143"/>
      <c r="Y19" s="143"/>
      <c r="Z19" s="143"/>
      <c r="AA19" s="143"/>
      <c r="AB19" s="143"/>
      <c r="AC19" s="143"/>
      <c r="AD19" s="143"/>
      <c r="AE19" s="143"/>
      <c r="AF19" s="143"/>
      <c r="AG19" s="143"/>
      <c r="AH19" s="340"/>
      <c r="AI19" s="340"/>
      <c r="AJ19" s="340"/>
      <c r="AK19" s="340"/>
      <c r="AL19" s="340"/>
      <c r="AM19" s="340"/>
      <c r="AN19" s="340"/>
      <c r="AO19" s="340"/>
      <c r="AP19" s="340"/>
      <c r="AQ19" s="340"/>
      <c r="AR19" s="141">
        <f t="shared" si="42"/>
        <v>0</v>
      </c>
      <c r="AS19" s="352" t="e">
        <f t="shared" si="43"/>
        <v>#VALUE!</v>
      </c>
      <c r="AT19" s="304" t="e">
        <f t="shared" si="44"/>
        <v>#VALUE!</v>
      </c>
    </row>
    <row r="20" spans="1:46">
      <c r="A20" s="81">
        <v>17</v>
      </c>
      <c r="B20" s="320" t="str">
        <f>IF(ISBLANK('1)Summary'!B60),"",'1)Summary'!B60)</f>
        <v/>
      </c>
      <c r="C20" s="137" t="str">
        <f>IF(ISBLANK('1)Summary'!E60),"",'1)Summary'!E60)</f>
        <v/>
      </c>
      <c r="D20" s="143"/>
      <c r="E20" s="143"/>
      <c r="F20" s="143"/>
      <c r="G20" s="143"/>
      <c r="H20" s="149"/>
      <c r="I20" s="143"/>
      <c r="J20" s="149"/>
      <c r="K20" s="143"/>
      <c r="L20" s="149"/>
      <c r="M20" s="143"/>
      <c r="N20" s="149"/>
      <c r="O20" s="143"/>
      <c r="P20" s="149"/>
      <c r="Q20" s="143"/>
      <c r="R20" s="143"/>
      <c r="S20" s="143"/>
      <c r="T20" s="143"/>
      <c r="U20" s="143"/>
      <c r="V20" s="143"/>
      <c r="W20" s="143"/>
      <c r="X20" s="143"/>
      <c r="Y20" s="143"/>
      <c r="Z20" s="143"/>
      <c r="AA20" s="143"/>
      <c r="AB20" s="143"/>
      <c r="AC20" s="143"/>
      <c r="AD20" s="143"/>
      <c r="AE20" s="143"/>
      <c r="AF20" s="143"/>
      <c r="AG20" s="143"/>
      <c r="AH20" s="340"/>
      <c r="AI20" s="340"/>
      <c r="AJ20" s="340"/>
      <c r="AK20" s="340"/>
      <c r="AL20" s="340"/>
      <c r="AM20" s="340"/>
      <c r="AN20" s="340"/>
      <c r="AO20" s="340"/>
      <c r="AP20" s="340"/>
      <c r="AQ20" s="340"/>
      <c r="AR20" s="141">
        <f t="shared" si="42"/>
        <v>0</v>
      </c>
      <c r="AS20" s="352" t="e">
        <f t="shared" si="43"/>
        <v>#VALUE!</v>
      </c>
      <c r="AT20" s="304" t="e">
        <f t="shared" si="44"/>
        <v>#VALUE!</v>
      </c>
    </row>
    <row r="21" spans="1:46">
      <c r="A21" s="81">
        <v>18</v>
      </c>
      <c r="B21" s="320" t="str">
        <f>IF(ISBLANK('1)Summary'!B61),"",'1)Summary'!B61)</f>
        <v/>
      </c>
      <c r="C21" s="137" t="str">
        <f>IF(ISBLANK('1)Summary'!E61),"",'1)Summary'!E61)</f>
        <v/>
      </c>
      <c r="D21" s="143"/>
      <c r="E21" s="143"/>
      <c r="F21" s="143"/>
      <c r="G21" s="143"/>
      <c r="H21" s="149"/>
      <c r="I21" s="143"/>
      <c r="J21" s="149"/>
      <c r="K21" s="143"/>
      <c r="L21" s="149"/>
      <c r="M21" s="143"/>
      <c r="N21" s="149"/>
      <c r="O21" s="143"/>
      <c r="P21" s="149"/>
      <c r="Q21" s="143"/>
      <c r="R21" s="143"/>
      <c r="S21" s="143"/>
      <c r="T21" s="143"/>
      <c r="U21" s="143"/>
      <c r="V21" s="143"/>
      <c r="W21" s="143"/>
      <c r="X21" s="143"/>
      <c r="Y21" s="143"/>
      <c r="Z21" s="143"/>
      <c r="AA21" s="143"/>
      <c r="AB21" s="143"/>
      <c r="AC21" s="143"/>
      <c r="AD21" s="143"/>
      <c r="AE21" s="143"/>
      <c r="AF21" s="143"/>
      <c r="AG21" s="143"/>
      <c r="AH21" s="340"/>
      <c r="AI21" s="340"/>
      <c r="AJ21" s="340"/>
      <c r="AK21" s="340"/>
      <c r="AL21" s="340"/>
      <c r="AM21" s="340"/>
      <c r="AN21" s="340"/>
      <c r="AO21" s="340"/>
      <c r="AP21" s="340"/>
      <c r="AQ21" s="340"/>
      <c r="AR21" s="141">
        <f t="shared" si="42"/>
        <v>0</v>
      </c>
      <c r="AS21" s="352" t="e">
        <f t="shared" si="43"/>
        <v>#VALUE!</v>
      </c>
      <c r="AT21" s="304" t="e">
        <f t="shared" si="44"/>
        <v>#VALUE!</v>
      </c>
    </row>
    <row r="22" spans="1:46">
      <c r="A22" s="81">
        <v>19</v>
      </c>
      <c r="B22" s="320" t="str">
        <f>IF(ISBLANK('1)Summary'!B62),"",'1)Summary'!B62)</f>
        <v/>
      </c>
      <c r="C22" s="137" t="str">
        <f>IF(ISBLANK('1)Summary'!E62),"",'1)Summary'!E62)</f>
        <v/>
      </c>
      <c r="D22" s="143"/>
      <c r="E22" s="143"/>
      <c r="F22" s="143"/>
      <c r="G22" s="143"/>
      <c r="H22" s="149"/>
      <c r="I22" s="143"/>
      <c r="J22" s="149"/>
      <c r="K22" s="143"/>
      <c r="L22" s="149"/>
      <c r="M22" s="143"/>
      <c r="N22" s="149"/>
      <c r="O22" s="143"/>
      <c r="P22" s="149"/>
      <c r="Q22" s="143"/>
      <c r="R22" s="143"/>
      <c r="S22" s="143"/>
      <c r="T22" s="143"/>
      <c r="U22" s="143"/>
      <c r="V22" s="143"/>
      <c r="W22" s="143"/>
      <c r="X22" s="143"/>
      <c r="Y22" s="143"/>
      <c r="Z22" s="143"/>
      <c r="AA22" s="143"/>
      <c r="AB22" s="143"/>
      <c r="AC22" s="143"/>
      <c r="AD22" s="143"/>
      <c r="AE22" s="143"/>
      <c r="AF22" s="143"/>
      <c r="AG22" s="143"/>
      <c r="AH22" s="340"/>
      <c r="AI22" s="340"/>
      <c r="AJ22" s="340"/>
      <c r="AK22" s="340"/>
      <c r="AL22" s="340"/>
      <c r="AM22" s="340"/>
      <c r="AN22" s="340"/>
      <c r="AO22" s="340"/>
      <c r="AP22" s="340"/>
      <c r="AQ22" s="340"/>
      <c r="AR22" s="141">
        <f t="shared" si="42"/>
        <v>0</v>
      </c>
      <c r="AS22" s="352" t="e">
        <f t="shared" si="43"/>
        <v>#VALUE!</v>
      </c>
      <c r="AT22" s="304" t="e">
        <f t="shared" si="44"/>
        <v>#VALUE!</v>
      </c>
    </row>
    <row r="23" spans="1:46" s="112" customFormat="1" ht="13">
      <c r="A23" s="81">
        <v>22</v>
      </c>
      <c r="B23" s="338" t="s">
        <v>271</v>
      </c>
      <c r="C23" s="138">
        <f>SUM(C17:C22)</f>
        <v>0</v>
      </c>
      <c r="D23" s="85">
        <f t="shared" ref="D23:AQ23" si="45">SUM(D16:D22)</f>
        <v>0</v>
      </c>
      <c r="E23" s="86">
        <f t="shared" si="45"/>
        <v>0</v>
      </c>
      <c r="F23" s="87">
        <f t="shared" si="45"/>
        <v>0</v>
      </c>
      <c r="G23" s="87">
        <f t="shared" si="45"/>
        <v>0</v>
      </c>
      <c r="H23" s="86">
        <f t="shared" si="45"/>
        <v>0</v>
      </c>
      <c r="I23" s="87">
        <f t="shared" si="45"/>
        <v>0</v>
      </c>
      <c r="J23" s="86">
        <f t="shared" si="45"/>
        <v>0</v>
      </c>
      <c r="K23" s="87">
        <f t="shared" si="45"/>
        <v>0</v>
      </c>
      <c r="L23" s="86">
        <f t="shared" si="45"/>
        <v>0</v>
      </c>
      <c r="M23" s="87">
        <f t="shared" si="45"/>
        <v>0</v>
      </c>
      <c r="N23" s="86">
        <f t="shared" si="45"/>
        <v>0</v>
      </c>
      <c r="O23" s="87">
        <f t="shared" si="45"/>
        <v>0</v>
      </c>
      <c r="P23" s="188">
        <f t="shared" si="45"/>
        <v>0</v>
      </c>
      <c r="Q23" s="87">
        <f t="shared" si="45"/>
        <v>0</v>
      </c>
      <c r="R23" s="87">
        <f t="shared" si="45"/>
        <v>0</v>
      </c>
      <c r="S23" s="87">
        <f t="shared" si="45"/>
        <v>0</v>
      </c>
      <c r="T23" s="87">
        <f t="shared" si="45"/>
        <v>0</v>
      </c>
      <c r="U23" s="87">
        <f t="shared" si="45"/>
        <v>0</v>
      </c>
      <c r="V23" s="87">
        <f t="shared" si="45"/>
        <v>0</v>
      </c>
      <c r="W23" s="87">
        <f t="shared" si="45"/>
        <v>0</v>
      </c>
      <c r="X23" s="87">
        <f t="shared" si="45"/>
        <v>0</v>
      </c>
      <c r="Y23" s="87">
        <f t="shared" si="45"/>
        <v>0</v>
      </c>
      <c r="Z23" s="87">
        <f t="shared" si="45"/>
        <v>0</v>
      </c>
      <c r="AA23" s="87">
        <f t="shared" si="45"/>
        <v>0</v>
      </c>
      <c r="AB23" s="87">
        <f t="shared" si="45"/>
        <v>0</v>
      </c>
      <c r="AC23" s="87">
        <f t="shared" si="45"/>
        <v>0</v>
      </c>
      <c r="AD23" s="87">
        <f t="shared" si="45"/>
        <v>0</v>
      </c>
      <c r="AE23" s="87">
        <f t="shared" si="45"/>
        <v>0</v>
      </c>
      <c r="AF23" s="87">
        <f t="shared" si="45"/>
        <v>0</v>
      </c>
      <c r="AG23" s="87">
        <f t="shared" si="45"/>
        <v>0</v>
      </c>
      <c r="AH23" s="86">
        <f t="shared" si="45"/>
        <v>0</v>
      </c>
      <c r="AI23" s="87">
        <f t="shared" si="45"/>
        <v>0</v>
      </c>
      <c r="AJ23" s="86">
        <f t="shared" si="45"/>
        <v>0</v>
      </c>
      <c r="AK23" s="87">
        <f t="shared" si="45"/>
        <v>0</v>
      </c>
      <c r="AL23" s="86">
        <f t="shared" si="45"/>
        <v>0</v>
      </c>
      <c r="AM23" s="87">
        <f t="shared" si="45"/>
        <v>0</v>
      </c>
      <c r="AN23" s="86">
        <f t="shared" si="45"/>
        <v>0</v>
      </c>
      <c r="AO23" s="87">
        <f t="shared" si="45"/>
        <v>0</v>
      </c>
      <c r="AP23" s="86">
        <f t="shared" si="45"/>
        <v>0</v>
      </c>
      <c r="AQ23" s="87">
        <f t="shared" si="45"/>
        <v>0</v>
      </c>
      <c r="AR23" s="74"/>
      <c r="AS23" s="352"/>
      <c r="AT23" s="74"/>
    </row>
    <row r="24" spans="1:46">
      <c r="A24" s="81">
        <v>23</v>
      </c>
      <c r="B24" s="319"/>
      <c r="C24" s="136"/>
      <c r="D24" s="82"/>
      <c r="E24" s="74"/>
      <c r="F24" s="83"/>
      <c r="G24" s="83"/>
      <c r="H24" s="74"/>
      <c r="I24" s="83"/>
      <c r="J24" s="74"/>
      <c r="K24" s="83"/>
      <c r="L24" s="74"/>
      <c r="M24" s="83"/>
      <c r="N24" s="74"/>
      <c r="O24" s="83"/>
      <c r="P24" s="105"/>
      <c r="Q24" s="83"/>
      <c r="R24" s="83"/>
      <c r="S24" s="83"/>
      <c r="T24" s="83"/>
      <c r="U24" s="83"/>
      <c r="V24" s="83"/>
      <c r="W24" s="83"/>
      <c r="X24" s="83"/>
      <c r="Y24" s="83"/>
      <c r="Z24" s="83"/>
      <c r="AA24" s="83"/>
      <c r="AB24" s="83"/>
      <c r="AC24" s="83"/>
      <c r="AD24" s="83"/>
      <c r="AE24" s="83"/>
      <c r="AF24" s="83"/>
      <c r="AG24" s="83"/>
      <c r="AH24" s="74"/>
      <c r="AI24" s="83"/>
      <c r="AJ24" s="74"/>
      <c r="AK24" s="83"/>
      <c r="AL24" s="74"/>
      <c r="AM24" s="83"/>
      <c r="AN24" s="74"/>
      <c r="AO24" s="83"/>
      <c r="AP24" s="74"/>
      <c r="AQ24" s="83"/>
      <c r="AR24" s="352"/>
      <c r="AS24" s="352"/>
      <c r="AT24" s="352"/>
    </row>
    <row r="25" spans="1:46" ht="13">
      <c r="A25" s="81">
        <v>24</v>
      </c>
      <c r="B25" s="321" t="s">
        <v>272</v>
      </c>
      <c r="C25" s="136"/>
      <c r="D25" s="82"/>
      <c r="E25" s="74"/>
      <c r="F25" s="83"/>
      <c r="G25" s="83"/>
      <c r="H25" s="74"/>
      <c r="I25" s="83"/>
      <c r="J25" s="74"/>
      <c r="K25" s="83"/>
      <c r="L25" s="74"/>
      <c r="M25" s="83"/>
      <c r="N25" s="74"/>
      <c r="O25" s="83"/>
      <c r="P25" s="105"/>
      <c r="Q25" s="83"/>
      <c r="R25" s="83"/>
      <c r="S25" s="83"/>
      <c r="T25" s="83"/>
      <c r="U25" s="83"/>
      <c r="V25" s="83"/>
      <c r="W25" s="83"/>
      <c r="X25" s="83"/>
      <c r="Y25" s="83"/>
      <c r="Z25" s="83"/>
      <c r="AA25" s="83"/>
      <c r="AB25" s="83"/>
      <c r="AC25" s="83"/>
      <c r="AD25" s="83"/>
      <c r="AE25" s="83"/>
      <c r="AF25" s="83"/>
      <c r="AG25" s="83"/>
      <c r="AH25" s="74"/>
      <c r="AI25" s="83"/>
      <c r="AJ25" s="74"/>
      <c r="AK25" s="83"/>
      <c r="AL25" s="74"/>
      <c r="AM25" s="83"/>
      <c r="AN25" s="74"/>
      <c r="AO25" s="83"/>
      <c r="AP25" s="74"/>
      <c r="AQ25" s="83"/>
      <c r="AR25" s="352"/>
      <c r="AS25" s="352"/>
      <c r="AT25" s="352"/>
    </row>
    <row r="26" spans="1:46">
      <c r="A26" s="81">
        <v>25</v>
      </c>
      <c r="B26" s="322" t="s">
        <v>273</v>
      </c>
      <c r="C26" s="136"/>
      <c r="D26" s="82">
        <f t="shared" ref="D26:AQ26" si="46">D13-D23</f>
        <v>0</v>
      </c>
      <c r="E26" s="74">
        <f t="shared" si="46"/>
        <v>0</v>
      </c>
      <c r="F26" s="83">
        <f t="shared" si="46"/>
        <v>0</v>
      </c>
      <c r="G26" s="83">
        <f t="shared" si="46"/>
        <v>0</v>
      </c>
      <c r="H26" s="74">
        <f t="shared" si="46"/>
        <v>0</v>
      </c>
      <c r="I26" s="83">
        <f t="shared" si="46"/>
        <v>0</v>
      </c>
      <c r="J26" s="74">
        <f t="shared" si="46"/>
        <v>0</v>
      </c>
      <c r="K26" s="83">
        <f t="shared" si="46"/>
        <v>0</v>
      </c>
      <c r="L26" s="74">
        <f t="shared" si="46"/>
        <v>0</v>
      </c>
      <c r="M26" s="83">
        <f t="shared" si="46"/>
        <v>0</v>
      </c>
      <c r="N26" s="74">
        <f t="shared" si="46"/>
        <v>0</v>
      </c>
      <c r="O26" s="83">
        <f t="shared" si="46"/>
        <v>0</v>
      </c>
      <c r="P26" s="105">
        <f>P13-P23</f>
        <v>0</v>
      </c>
      <c r="Q26" s="83">
        <f t="shared" si="46"/>
        <v>0</v>
      </c>
      <c r="R26" s="83">
        <f t="shared" si="46"/>
        <v>0</v>
      </c>
      <c r="S26" s="83">
        <f t="shared" si="46"/>
        <v>0</v>
      </c>
      <c r="T26" s="83">
        <f t="shared" si="46"/>
        <v>0</v>
      </c>
      <c r="U26" s="83">
        <f t="shared" si="46"/>
        <v>0</v>
      </c>
      <c r="V26" s="83">
        <f t="shared" si="46"/>
        <v>0</v>
      </c>
      <c r="W26" s="83">
        <f t="shared" si="46"/>
        <v>0</v>
      </c>
      <c r="X26" s="83">
        <f t="shared" si="46"/>
        <v>0</v>
      </c>
      <c r="Y26" s="83">
        <f t="shared" si="46"/>
        <v>0</v>
      </c>
      <c r="Z26" s="83">
        <f t="shared" si="46"/>
        <v>0</v>
      </c>
      <c r="AA26" s="83">
        <f t="shared" si="46"/>
        <v>0</v>
      </c>
      <c r="AB26" s="83">
        <f t="shared" si="46"/>
        <v>0</v>
      </c>
      <c r="AC26" s="83">
        <f t="shared" si="46"/>
        <v>0</v>
      </c>
      <c r="AD26" s="83">
        <f t="shared" si="46"/>
        <v>0</v>
      </c>
      <c r="AE26" s="83">
        <f t="shared" si="46"/>
        <v>0</v>
      </c>
      <c r="AF26" s="83">
        <f t="shared" si="46"/>
        <v>0</v>
      </c>
      <c r="AG26" s="83">
        <f t="shared" si="46"/>
        <v>0</v>
      </c>
      <c r="AH26" s="74">
        <f t="shared" si="46"/>
        <v>0</v>
      </c>
      <c r="AI26" s="83">
        <f t="shared" si="46"/>
        <v>0</v>
      </c>
      <c r="AJ26" s="74">
        <f t="shared" si="46"/>
        <v>0</v>
      </c>
      <c r="AK26" s="83">
        <f t="shared" si="46"/>
        <v>0</v>
      </c>
      <c r="AL26" s="74">
        <f t="shared" si="46"/>
        <v>0</v>
      </c>
      <c r="AM26" s="83">
        <f t="shared" si="46"/>
        <v>0</v>
      </c>
      <c r="AN26" s="74">
        <f t="shared" si="46"/>
        <v>0</v>
      </c>
      <c r="AO26" s="83">
        <f t="shared" si="46"/>
        <v>0</v>
      </c>
      <c r="AP26" s="74">
        <f t="shared" si="46"/>
        <v>0</v>
      </c>
      <c r="AQ26" s="83">
        <f t="shared" si="46"/>
        <v>0</v>
      </c>
      <c r="AR26" s="352"/>
      <c r="AS26" s="352"/>
      <c r="AT26" s="352"/>
    </row>
    <row r="27" spans="1:46" ht="13" thickBot="1">
      <c r="A27" s="81">
        <v>26</v>
      </c>
      <c r="B27" s="323" t="s">
        <v>274</v>
      </c>
      <c r="C27" s="164">
        <f>SUM(D27:AQ27)</f>
        <v>0</v>
      </c>
      <c r="D27" s="165">
        <f>MAX(0,D26)</f>
        <v>0</v>
      </c>
      <c r="E27" s="166">
        <f t="shared" ref="E27:AQ27" si="47">MAX(0,E26)</f>
        <v>0</v>
      </c>
      <c r="F27" s="167">
        <f t="shared" si="47"/>
        <v>0</v>
      </c>
      <c r="G27" s="167">
        <f t="shared" si="47"/>
        <v>0</v>
      </c>
      <c r="H27" s="166">
        <f t="shared" si="47"/>
        <v>0</v>
      </c>
      <c r="I27" s="167">
        <f t="shared" si="47"/>
        <v>0</v>
      </c>
      <c r="J27" s="166">
        <f t="shared" si="47"/>
        <v>0</v>
      </c>
      <c r="K27" s="167">
        <f t="shared" si="47"/>
        <v>0</v>
      </c>
      <c r="L27" s="166">
        <f t="shared" si="47"/>
        <v>0</v>
      </c>
      <c r="M27" s="167">
        <f t="shared" si="47"/>
        <v>0</v>
      </c>
      <c r="N27" s="166">
        <f t="shared" si="47"/>
        <v>0</v>
      </c>
      <c r="O27" s="167">
        <f t="shared" si="47"/>
        <v>0</v>
      </c>
      <c r="P27" s="166">
        <f t="shared" si="47"/>
        <v>0</v>
      </c>
      <c r="Q27" s="167">
        <f t="shared" si="47"/>
        <v>0</v>
      </c>
      <c r="R27" s="167">
        <f t="shared" si="47"/>
        <v>0</v>
      </c>
      <c r="S27" s="167">
        <f t="shared" si="47"/>
        <v>0</v>
      </c>
      <c r="T27" s="167">
        <f t="shared" si="47"/>
        <v>0</v>
      </c>
      <c r="U27" s="167">
        <f t="shared" si="47"/>
        <v>0</v>
      </c>
      <c r="V27" s="167">
        <f t="shared" si="47"/>
        <v>0</v>
      </c>
      <c r="W27" s="167">
        <f t="shared" si="47"/>
        <v>0</v>
      </c>
      <c r="X27" s="167">
        <f t="shared" si="47"/>
        <v>0</v>
      </c>
      <c r="Y27" s="167">
        <f t="shared" si="47"/>
        <v>0</v>
      </c>
      <c r="Z27" s="167">
        <f t="shared" si="47"/>
        <v>0</v>
      </c>
      <c r="AA27" s="167">
        <f t="shared" si="47"/>
        <v>0</v>
      </c>
      <c r="AB27" s="167">
        <f t="shared" si="47"/>
        <v>0</v>
      </c>
      <c r="AC27" s="167">
        <f t="shared" si="47"/>
        <v>0</v>
      </c>
      <c r="AD27" s="167">
        <f t="shared" si="47"/>
        <v>0</v>
      </c>
      <c r="AE27" s="167">
        <f t="shared" si="47"/>
        <v>0</v>
      </c>
      <c r="AF27" s="167">
        <f t="shared" si="47"/>
        <v>0</v>
      </c>
      <c r="AG27" s="167">
        <f t="shared" si="47"/>
        <v>0</v>
      </c>
      <c r="AH27" s="88">
        <f t="shared" si="47"/>
        <v>0</v>
      </c>
      <c r="AI27" s="89">
        <f t="shared" si="47"/>
        <v>0</v>
      </c>
      <c r="AJ27" s="88">
        <f t="shared" si="47"/>
        <v>0</v>
      </c>
      <c r="AK27" s="89">
        <f t="shared" si="47"/>
        <v>0</v>
      </c>
      <c r="AL27" s="88">
        <f t="shared" si="47"/>
        <v>0</v>
      </c>
      <c r="AM27" s="89">
        <f t="shared" si="47"/>
        <v>0</v>
      </c>
      <c r="AN27" s="88">
        <f t="shared" si="47"/>
        <v>0</v>
      </c>
      <c r="AO27" s="89">
        <f t="shared" si="47"/>
        <v>0</v>
      </c>
      <c r="AP27" s="88">
        <f t="shared" si="47"/>
        <v>0</v>
      </c>
      <c r="AQ27" s="89">
        <f t="shared" si="47"/>
        <v>0</v>
      </c>
      <c r="AR27" s="352"/>
      <c r="AS27" s="352"/>
      <c r="AT27" s="352"/>
    </row>
    <row r="28" spans="1:46" ht="13">
      <c r="A28" s="81">
        <v>27</v>
      </c>
      <c r="B28" s="90" t="s">
        <v>275</v>
      </c>
      <c r="C28" s="139"/>
      <c r="D28" s="91">
        <f>D23+D27</f>
        <v>0</v>
      </c>
      <c r="E28" s="92">
        <f t="shared" ref="E28:AQ28" si="48">E23+E27</f>
        <v>0</v>
      </c>
      <c r="F28" s="93">
        <f t="shared" si="48"/>
        <v>0</v>
      </c>
      <c r="G28" s="93">
        <f t="shared" si="48"/>
        <v>0</v>
      </c>
      <c r="H28" s="92">
        <f t="shared" si="48"/>
        <v>0</v>
      </c>
      <c r="I28" s="93">
        <f t="shared" si="48"/>
        <v>0</v>
      </c>
      <c r="J28" s="92">
        <f t="shared" si="48"/>
        <v>0</v>
      </c>
      <c r="K28" s="93">
        <f t="shared" si="48"/>
        <v>0</v>
      </c>
      <c r="L28" s="92">
        <f t="shared" si="48"/>
        <v>0</v>
      </c>
      <c r="M28" s="93">
        <f t="shared" si="48"/>
        <v>0</v>
      </c>
      <c r="N28" s="92">
        <f t="shared" si="48"/>
        <v>0</v>
      </c>
      <c r="O28" s="93">
        <f t="shared" si="48"/>
        <v>0</v>
      </c>
      <c r="P28" s="217">
        <f t="shared" si="48"/>
        <v>0</v>
      </c>
      <c r="Q28" s="93">
        <f t="shared" si="48"/>
        <v>0</v>
      </c>
      <c r="R28" s="93">
        <f t="shared" si="48"/>
        <v>0</v>
      </c>
      <c r="S28" s="93">
        <f t="shared" si="48"/>
        <v>0</v>
      </c>
      <c r="T28" s="93">
        <f t="shared" si="48"/>
        <v>0</v>
      </c>
      <c r="U28" s="93">
        <f t="shared" si="48"/>
        <v>0</v>
      </c>
      <c r="V28" s="93">
        <f t="shared" si="48"/>
        <v>0</v>
      </c>
      <c r="W28" s="93">
        <f t="shared" si="48"/>
        <v>0</v>
      </c>
      <c r="X28" s="93">
        <f t="shared" si="48"/>
        <v>0</v>
      </c>
      <c r="Y28" s="93">
        <f t="shared" si="48"/>
        <v>0</v>
      </c>
      <c r="Z28" s="93">
        <f t="shared" si="48"/>
        <v>0</v>
      </c>
      <c r="AA28" s="93">
        <f t="shared" si="48"/>
        <v>0</v>
      </c>
      <c r="AB28" s="93">
        <f t="shared" si="48"/>
        <v>0</v>
      </c>
      <c r="AC28" s="93">
        <f t="shared" si="48"/>
        <v>0</v>
      </c>
      <c r="AD28" s="93">
        <f t="shared" si="48"/>
        <v>0</v>
      </c>
      <c r="AE28" s="93">
        <f t="shared" si="48"/>
        <v>0</v>
      </c>
      <c r="AF28" s="93">
        <f t="shared" si="48"/>
        <v>0</v>
      </c>
      <c r="AG28" s="93">
        <f t="shared" si="48"/>
        <v>0</v>
      </c>
      <c r="AH28" s="92">
        <f t="shared" si="48"/>
        <v>0</v>
      </c>
      <c r="AI28" s="93">
        <f t="shared" si="48"/>
        <v>0</v>
      </c>
      <c r="AJ28" s="92">
        <f t="shared" si="48"/>
        <v>0</v>
      </c>
      <c r="AK28" s="93">
        <f t="shared" si="48"/>
        <v>0</v>
      </c>
      <c r="AL28" s="92">
        <f t="shared" si="48"/>
        <v>0</v>
      </c>
      <c r="AM28" s="93">
        <f t="shared" si="48"/>
        <v>0</v>
      </c>
      <c r="AN28" s="92">
        <f t="shared" si="48"/>
        <v>0</v>
      </c>
      <c r="AO28" s="93">
        <f t="shared" si="48"/>
        <v>0</v>
      </c>
      <c r="AP28" s="92">
        <f t="shared" si="48"/>
        <v>0</v>
      </c>
      <c r="AQ28" s="93">
        <f t="shared" si="48"/>
        <v>0</v>
      </c>
      <c r="AR28" s="352"/>
      <c r="AS28" s="352"/>
      <c r="AT28" s="352"/>
    </row>
    <row r="29" spans="1:46">
      <c r="A29" s="81">
        <v>28</v>
      </c>
      <c r="C29" s="136"/>
      <c r="D29" s="95"/>
      <c r="E29" s="74"/>
      <c r="F29" s="83"/>
      <c r="G29" s="83"/>
      <c r="H29" s="74"/>
      <c r="I29" s="83"/>
      <c r="J29" s="74"/>
      <c r="K29" s="83"/>
      <c r="L29" s="74"/>
      <c r="M29" s="83"/>
      <c r="N29" s="74"/>
      <c r="O29" s="83"/>
      <c r="P29" s="105"/>
      <c r="Q29" s="83"/>
      <c r="R29" s="83"/>
      <c r="S29" s="83"/>
      <c r="T29" s="83"/>
      <c r="U29" s="83"/>
      <c r="V29" s="83"/>
      <c r="W29" s="83"/>
      <c r="X29" s="83"/>
      <c r="Y29" s="83"/>
      <c r="Z29" s="83"/>
      <c r="AA29" s="83"/>
      <c r="AB29" s="83"/>
      <c r="AC29" s="83"/>
      <c r="AD29" s="83"/>
      <c r="AE29" s="83"/>
      <c r="AF29" s="83"/>
      <c r="AG29" s="83"/>
      <c r="AH29" s="74"/>
      <c r="AI29" s="83"/>
      <c r="AJ29" s="74"/>
      <c r="AK29" s="83"/>
      <c r="AL29" s="74"/>
      <c r="AM29" s="83"/>
      <c r="AN29" s="74"/>
      <c r="AO29" s="83"/>
      <c r="AP29" s="74"/>
      <c r="AQ29" s="83"/>
      <c r="AR29" s="352"/>
      <c r="AS29" s="352"/>
      <c r="AT29" s="352"/>
    </row>
    <row r="30" spans="1:46" ht="13">
      <c r="A30" s="81">
        <v>29</v>
      </c>
      <c r="B30" s="324" t="s">
        <v>276</v>
      </c>
      <c r="C30" s="136"/>
      <c r="D30" s="82">
        <f>MAX(0,-D26)</f>
        <v>0</v>
      </c>
      <c r="E30" s="74">
        <f>MAX(0,-E26)</f>
        <v>0</v>
      </c>
      <c r="F30" s="83">
        <f t="shared" ref="F30:AQ30" si="49">MAX(0,-F26)</f>
        <v>0</v>
      </c>
      <c r="G30" s="83">
        <f t="shared" si="49"/>
        <v>0</v>
      </c>
      <c r="H30" s="74">
        <f t="shared" si="49"/>
        <v>0</v>
      </c>
      <c r="I30" s="83">
        <f t="shared" si="49"/>
        <v>0</v>
      </c>
      <c r="J30" s="74">
        <f t="shared" si="49"/>
        <v>0</v>
      </c>
      <c r="K30" s="83">
        <f t="shared" si="49"/>
        <v>0</v>
      </c>
      <c r="L30" s="74">
        <f t="shared" si="49"/>
        <v>0</v>
      </c>
      <c r="M30" s="83">
        <f t="shared" si="49"/>
        <v>0</v>
      </c>
      <c r="N30" s="74">
        <f t="shared" si="49"/>
        <v>0</v>
      </c>
      <c r="O30" s="83">
        <f t="shared" si="49"/>
        <v>0</v>
      </c>
      <c r="P30" s="105">
        <f t="shared" si="49"/>
        <v>0</v>
      </c>
      <c r="Q30" s="83">
        <f t="shared" si="49"/>
        <v>0</v>
      </c>
      <c r="R30" s="83">
        <f t="shared" si="49"/>
        <v>0</v>
      </c>
      <c r="S30" s="83">
        <f t="shared" si="49"/>
        <v>0</v>
      </c>
      <c r="T30" s="83">
        <f t="shared" si="49"/>
        <v>0</v>
      </c>
      <c r="U30" s="83">
        <f t="shared" si="49"/>
        <v>0</v>
      </c>
      <c r="V30" s="83">
        <f t="shared" si="49"/>
        <v>0</v>
      </c>
      <c r="W30" s="83">
        <f t="shared" si="49"/>
        <v>0</v>
      </c>
      <c r="X30" s="83">
        <f t="shared" si="49"/>
        <v>0</v>
      </c>
      <c r="Y30" s="83">
        <f t="shared" si="49"/>
        <v>0</v>
      </c>
      <c r="Z30" s="83">
        <f t="shared" si="49"/>
        <v>0</v>
      </c>
      <c r="AA30" s="83">
        <f t="shared" si="49"/>
        <v>0</v>
      </c>
      <c r="AB30" s="83">
        <f t="shared" si="49"/>
        <v>0</v>
      </c>
      <c r="AC30" s="83">
        <f t="shared" si="49"/>
        <v>0</v>
      </c>
      <c r="AD30" s="83">
        <f t="shared" si="49"/>
        <v>0</v>
      </c>
      <c r="AE30" s="83">
        <f t="shared" si="49"/>
        <v>0</v>
      </c>
      <c r="AF30" s="83">
        <f t="shared" si="49"/>
        <v>0</v>
      </c>
      <c r="AG30" s="83">
        <f t="shared" si="49"/>
        <v>0</v>
      </c>
      <c r="AH30" s="74">
        <f t="shared" si="49"/>
        <v>0</v>
      </c>
      <c r="AI30" s="83">
        <f t="shared" si="49"/>
        <v>0</v>
      </c>
      <c r="AJ30" s="74">
        <f t="shared" si="49"/>
        <v>0</v>
      </c>
      <c r="AK30" s="83">
        <f t="shared" si="49"/>
        <v>0</v>
      </c>
      <c r="AL30" s="74">
        <f t="shared" si="49"/>
        <v>0</v>
      </c>
      <c r="AM30" s="83">
        <f t="shared" si="49"/>
        <v>0</v>
      </c>
      <c r="AN30" s="74">
        <f t="shared" si="49"/>
        <v>0</v>
      </c>
      <c r="AO30" s="83">
        <f t="shared" si="49"/>
        <v>0</v>
      </c>
      <c r="AP30" s="74">
        <f t="shared" si="49"/>
        <v>0</v>
      </c>
      <c r="AQ30" s="83">
        <f t="shared" si="49"/>
        <v>0</v>
      </c>
      <c r="AR30" s="352"/>
      <c r="AS30" s="352"/>
      <c r="AT30" s="352"/>
    </row>
    <row r="31" spans="1:46" ht="13" thickBot="1">
      <c r="A31" s="81">
        <v>30</v>
      </c>
      <c r="B31" s="325" t="s">
        <v>277</v>
      </c>
      <c r="C31" s="140"/>
      <c r="D31" s="96"/>
      <c r="E31" s="97">
        <f>IF(D38&gt;0,MIN(E30,D38),0)</f>
        <v>0</v>
      </c>
      <c r="F31" s="98">
        <f t="shared" ref="F31:AQ31" si="50">IF(E38&gt;0,MIN(F30,E38),0)</f>
        <v>0</v>
      </c>
      <c r="G31" s="98">
        <f t="shared" si="50"/>
        <v>0</v>
      </c>
      <c r="H31" s="97">
        <f t="shared" si="50"/>
        <v>0</v>
      </c>
      <c r="I31" s="98">
        <f t="shared" si="50"/>
        <v>0</v>
      </c>
      <c r="J31" s="99">
        <f t="shared" si="50"/>
        <v>0</v>
      </c>
      <c r="K31" s="98">
        <f t="shared" si="50"/>
        <v>0</v>
      </c>
      <c r="L31" s="97">
        <f t="shared" si="50"/>
        <v>0</v>
      </c>
      <c r="M31" s="98">
        <f t="shared" si="50"/>
        <v>0</v>
      </c>
      <c r="N31" s="97">
        <f t="shared" si="50"/>
        <v>0</v>
      </c>
      <c r="O31" s="98">
        <f t="shared" si="50"/>
        <v>0</v>
      </c>
      <c r="P31" s="97">
        <f t="shared" ref="P31" si="51">IF(O38&gt;0,MIN(P30,O38),0)</f>
        <v>0</v>
      </c>
      <c r="Q31" s="98">
        <f t="shared" ref="Q31" si="52">IF(P38&gt;0,MIN(Q30,P38),0)</f>
        <v>0</v>
      </c>
      <c r="R31" s="98">
        <f t="shared" ref="R31" si="53">IF(Q38&gt;0,MIN(R30,Q38),0)</f>
        <v>0</v>
      </c>
      <c r="S31" s="98">
        <f t="shared" ref="S31" si="54">IF(R38&gt;0,MIN(S30,R38),0)</f>
        <v>0</v>
      </c>
      <c r="T31" s="98">
        <f t="shared" ref="T31" si="55">IF(S38&gt;0,MIN(T30,S38),0)</f>
        <v>0</v>
      </c>
      <c r="U31" s="98">
        <f t="shared" ref="U31" si="56">IF(T38&gt;0,MIN(U30,T38),0)</f>
        <v>0</v>
      </c>
      <c r="V31" s="98">
        <f t="shared" ref="V31" si="57">IF(U38&gt;0,MIN(V30,U38),0)</f>
        <v>0</v>
      </c>
      <c r="W31" s="98">
        <f t="shared" ref="W31" si="58">IF(V38&gt;0,MIN(W30,V38),0)</f>
        <v>0</v>
      </c>
      <c r="X31" s="98">
        <f t="shared" ref="X31" si="59">IF(W38&gt;0,MIN(X30,W38),0)</f>
        <v>0</v>
      </c>
      <c r="Y31" s="98">
        <f t="shared" ref="Y31" si="60">IF(X38&gt;0,MIN(Y30,X38),0)</f>
        <v>0</v>
      </c>
      <c r="Z31" s="98">
        <f t="shared" ref="Z31" si="61">IF(Y38&gt;0,MIN(Z30,Y38),0)</f>
        <v>0</v>
      </c>
      <c r="AA31" s="98">
        <f t="shared" ref="AA31" si="62">IF(Z38&gt;0,MIN(AA30,Z38),0)</f>
        <v>0</v>
      </c>
      <c r="AB31" s="98">
        <f t="shared" ref="AB31" si="63">IF(AA38&gt;0,MIN(AB30,AA38),0)</f>
        <v>0</v>
      </c>
      <c r="AC31" s="98">
        <f t="shared" ref="AC31" si="64">IF(AB38&gt;0,MIN(AC30,AB38),0)</f>
        <v>0</v>
      </c>
      <c r="AD31" s="98">
        <f t="shared" ref="AD31" si="65">IF(AC38&gt;0,MIN(AD30,AC38),0)</f>
        <v>0</v>
      </c>
      <c r="AE31" s="98">
        <f t="shared" ref="AE31" si="66">IF(AD38&gt;0,MIN(AE30,AD38),0)</f>
        <v>0</v>
      </c>
      <c r="AF31" s="98">
        <f t="shared" ref="AF31" si="67">IF(AE38&gt;0,MIN(AF30,AE38),0)</f>
        <v>0</v>
      </c>
      <c r="AG31" s="98">
        <f t="shared" ref="AG31" si="68">IF(AF38&gt;0,MIN(AG30,AF38),0)</f>
        <v>0</v>
      </c>
      <c r="AH31" s="97">
        <f t="shared" si="50"/>
        <v>0</v>
      </c>
      <c r="AI31" s="98">
        <f t="shared" si="50"/>
        <v>0</v>
      </c>
      <c r="AJ31" s="97">
        <f t="shared" si="50"/>
        <v>0</v>
      </c>
      <c r="AK31" s="98">
        <f t="shared" si="50"/>
        <v>0</v>
      </c>
      <c r="AL31" s="97">
        <f t="shared" si="50"/>
        <v>0</v>
      </c>
      <c r="AM31" s="98">
        <f t="shared" si="50"/>
        <v>0</v>
      </c>
      <c r="AN31" s="97">
        <f t="shared" si="50"/>
        <v>0</v>
      </c>
      <c r="AO31" s="98">
        <f t="shared" si="50"/>
        <v>0</v>
      </c>
      <c r="AP31" s="97">
        <f t="shared" si="50"/>
        <v>0</v>
      </c>
      <c r="AQ31" s="98">
        <f t="shared" si="50"/>
        <v>0</v>
      </c>
      <c r="AR31" s="352"/>
      <c r="AS31" s="352"/>
      <c r="AT31" s="352"/>
    </row>
    <row r="32" spans="1:46" ht="13">
      <c r="A32" s="81">
        <v>31</v>
      </c>
      <c r="B32" s="326" t="s">
        <v>278</v>
      </c>
      <c r="C32" s="82"/>
      <c r="D32" s="91">
        <f t="shared" ref="D32:AQ32" si="69">D31+D13</f>
        <v>0</v>
      </c>
      <c r="E32" s="92">
        <f t="shared" si="69"/>
        <v>0</v>
      </c>
      <c r="F32" s="93">
        <f t="shared" si="69"/>
        <v>0</v>
      </c>
      <c r="G32" s="93">
        <f t="shared" si="69"/>
        <v>0</v>
      </c>
      <c r="H32" s="92">
        <f t="shared" si="69"/>
        <v>0</v>
      </c>
      <c r="I32" s="93">
        <f t="shared" si="69"/>
        <v>0</v>
      </c>
      <c r="J32" s="92">
        <f t="shared" si="69"/>
        <v>0</v>
      </c>
      <c r="K32" s="93">
        <f t="shared" si="69"/>
        <v>0</v>
      </c>
      <c r="L32" s="92">
        <f t="shared" si="69"/>
        <v>0</v>
      </c>
      <c r="M32" s="93">
        <f t="shared" si="69"/>
        <v>0</v>
      </c>
      <c r="N32" s="92">
        <f t="shared" si="69"/>
        <v>0</v>
      </c>
      <c r="O32" s="93">
        <f t="shared" si="69"/>
        <v>0</v>
      </c>
      <c r="P32" s="217">
        <f t="shared" si="69"/>
        <v>0</v>
      </c>
      <c r="Q32" s="93">
        <f t="shared" si="69"/>
        <v>0</v>
      </c>
      <c r="R32" s="93">
        <f t="shared" si="69"/>
        <v>0</v>
      </c>
      <c r="S32" s="93">
        <f t="shared" si="69"/>
        <v>0</v>
      </c>
      <c r="T32" s="93">
        <f t="shared" si="69"/>
        <v>0</v>
      </c>
      <c r="U32" s="93">
        <f t="shared" si="69"/>
        <v>0</v>
      </c>
      <c r="V32" s="93">
        <f t="shared" si="69"/>
        <v>0</v>
      </c>
      <c r="W32" s="93">
        <f t="shared" si="69"/>
        <v>0</v>
      </c>
      <c r="X32" s="93">
        <f t="shared" si="69"/>
        <v>0</v>
      </c>
      <c r="Y32" s="93">
        <f t="shared" si="69"/>
        <v>0</v>
      </c>
      <c r="Z32" s="93">
        <f t="shared" si="69"/>
        <v>0</v>
      </c>
      <c r="AA32" s="93">
        <f t="shared" si="69"/>
        <v>0</v>
      </c>
      <c r="AB32" s="93">
        <f t="shared" si="69"/>
        <v>0</v>
      </c>
      <c r="AC32" s="93">
        <f t="shared" si="69"/>
        <v>0</v>
      </c>
      <c r="AD32" s="93">
        <f t="shared" si="69"/>
        <v>0</v>
      </c>
      <c r="AE32" s="93">
        <f t="shared" si="69"/>
        <v>0</v>
      </c>
      <c r="AF32" s="93">
        <f t="shared" si="69"/>
        <v>0</v>
      </c>
      <c r="AG32" s="93">
        <f t="shared" si="69"/>
        <v>0</v>
      </c>
      <c r="AH32" s="92">
        <f t="shared" si="69"/>
        <v>0</v>
      </c>
      <c r="AI32" s="93">
        <f t="shared" si="69"/>
        <v>0</v>
      </c>
      <c r="AJ32" s="92">
        <f t="shared" si="69"/>
        <v>0</v>
      </c>
      <c r="AK32" s="93">
        <f t="shared" si="69"/>
        <v>0</v>
      </c>
      <c r="AL32" s="92">
        <f t="shared" si="69"/>
        <v>0</v>
      </c>
      <c r="AM32" s="93">
        <f t="shared" si="69"/>
        <v>0</v>
      </c>
      <c r="AN32" s="92">
        <f t="shared" si="69"/>
        <v>0</v>
      </c>
      <c r="AO32" s="93">
        <f t="shared" si="69"/>
        <v>0</v>
      </c>
      <c r="AP32" s="92">
        <f t="shared" si="69"/>
        <v>0</v>
      </c>
      <c r="AQ32" s="93">
        <f t="shared" si="69"/>
        <v>0</v>
      </c>
      <c r="AR32" s="352"/>
      <c r="AS32" s="352"/>
      <c r="AT32" s="352"/>
    </row>
    <row r="33" spans="1:44">
      <c r="A33" s="81">
        <v>32</v>
      </c>
      <c r="B33" s="327" t="s">
        <v>279</v>
      </c>
      <c r="C33" s="82"/>
      <c r="D33" s="100">
        <f>D28-D32</f>
        <v>0</v>
      </c>
      <c r="E33" s="101">
        <f>E28-E32</f>
        <v>0</v>
      </c>
      <c r="F33" s="100">
        <f t="shared" ref="F33:AQ33" si="70">F28-F32</f>
        <v>0</v>
      </c>
      <c r="G33" s="100">
        <f t="shared" si="70"/>
        <v>0</v>
      </c>
      <c r="H33" s="101">
        <f t="shared" si="70"/>
        <v>0</v>
      </c>
      <c r="I33" s="100">
        <f t="shared" si="70"/>
        <v>0</v>
      </c>
      <c r="J33" s="101">
        <f t="shared" si="70"/>
        <v>0</v>
      </c>
      <c r="K33" s="100">
        <f t="shared" si="70"/>
        <v>0</v>
      </c>
      <c r="L33" s="101">
        <f t="shared" si="70"/>
        <v>0</v>
      </c>
      <c r="M33" s="100">
        <f t="shared" si="70"/>
        <v>0</v>
      </c>
      <c r="N33" s="101">
        <f t="shared" si="70"/>
        <v>0</v>
      </c>
      <c r="O33" s="100">
        <f t="shared" si="70"/>
        <v>0</v>
      </c>
      <c r="P33" s="101">
        <f t="shared" si="70"/>
        <v>0</v>
      </c>
      <c r="Q33" s="100">
        <f t="shared" si="70"/>
        <v>0</v>
      </c>
      <c r="R33" s="100">
        <f t="shared" si="70"/>
        <v>0</v>
      </c>
      <c r="S33" s="100">
        <f t="shared" si="70"/>
        <v>0</v>
      </c>
      <c r="T33" s="100">
        <f t="shared" si="70"/>
        <v>0</v>
      </c>
      <c r="U33" s="100">
        <f t="shared" si="70"/>
        <v>0</v>
      </c>
      <c r="V33" s="100">
        <f t="shared" si="70"/>
        <v>0</v>
      </c>
      <c r="W33" s="100">
        <f t="shared" si="70"/>
        <v>0</v>
      </c>
      <c r="X33" s="100">
        <f t="shared" si="70"/>
        <v>0</v>
      </c>
      <c r="Y33" s="100">
        <f t="shared" si="70"/>
        <v>0</v>
      </c>
      <c r="Z33" s="100">
        <f t="shared" si="70"/>
        <v>0</v>
      </c>
      <c r="AA33" s="100">
        <f t="shared" si="70"/>
        <v>0</v>
      </c>
      <c r="AB33" s="100">
        <f t="shared" si="70"/>
        <v>0</v>
      </c>
      <c r="AC33" s="100">
        <f t="shared" si="70"/>
        <v>0</v>
      </c>
      <c r="AD33" s="100">
        <f t="shared" si="70"/>
        <v>0</v>
      </c>
      <c r="AE33" s="100">
        <f t="shared" si="70"/>
        <v>0</v>
      </c>
      <c r="AF33" s="100">
        <f t="shared" si="70"/>
        <v>0</v>
      </c>
      <c r="AG33" s="100">
        <f t="shared" si="70"/>
        <v>0</v>
      </c>
      <c r="AH33" s="101">
        <f t="shared" si="70"/>
        <v>0</v>
      </c>
      <c r="AI33" s="100">
        <f t="shared" si="70"/>
        <v>0</v>
      </c>
      <c r="AJ33" s="101">
        <f t="shared" si="70"/>
        <v>0</v>
      </c>
      <c r="AK33" s="100">
        <f t="shared" si="70"/>
        <v>0</v>
      </c>
      <c r="AL33" s="101">
        <f t="shared" si="70"/>
        <v>0</v>
      </c>
      <c r="AM33" s="100">
        <f t="shared" si="70"/>
        <v>0</v>
      </c>
      <c r="AN33" s="101">
        <f t="shared" si="70"/>
        <v>0</v>
      </c>
      <c r="AO33" s="100">
        <f t="shared" si="70"/>
        <v>0</v>
      </c>
      <c r="AP33" s="101">
        <f t="shared" si="70"/>
        <v>0</v>
      </c>
      <c r="AQ33" s="100">
        <f t="shared" si="70"/>
        <v>0</v>
      </c>
      <c r="AR33" s="352"/>
    </row>
    <row r="34" spans="1:44" ht="13">
      <c r="A34" s="81">
        <v>33</v>
      </c>
      <c r="B34" s="328" t="s">
        <v>280</v>
      </c>
      <c r="C34" s="82"/>
      <c r="D34" s="82"/>
      <c r="E34" s="74"/>
      <c r="F34" s="83"/>
      <c r="G34" s="83"/>
      <c r="H34" s="74"/>
      <c r="I34" s="83"/>
      <c r="J34" s="74"/>
      <c r="K34" s="83"/>
      <c r="L34" s="74"/>
      <c r="M34" s="83"/>
      <c r="N34" s="74"/>
      <c r="O34" s="83"/>
      <c r="P34" s="105"/>
      <c r="Q34" s="83"/>
      <c r="R34" s="83"/>
      <c r="S34" s="83"/>
      <c r="T34" s="83"/>
      <c r="U34" s="83"/>
      <c r="V34" s="83"/>
      <c r="W34" s="83"/>
      <c r="X34" s="83"/>
      <c r="Y34" s="83"/>
      <c r="Z34" s="83"/>
      <c r="AA34" s="83"/>
      <c r="AB34" s="83"/>
      <c r="AC34" s="83"/>
      <c r="AD34" s="83"/>
      <c r="AE34" s="83"/>
      <c r="AF34" s="83"/>
      <c r="AG34" s="83"/>
      <c r="AH34" s="74"/>
      <c r="AI34" s="83"/>
      <c r="AJ34" s="74"/>
      <c r="AK34" s="83"/>
      <c r="AL34" s="74"/>
      <c r="AM34" s="83"/>
      <c r="AN34" s="74"/>
      <c r="AO34" s="83"/>
      <c r="AP34" s="74"/>
      <c r="AQ34" s="83"/>
      <c r="AR34" s="352"/>
    </row>
    <row r="35" spans="1:44">
      <c r="A35" s="81">
        <v>34</v>
      </c>
      <c r="B35" s="319" t="s">
        <v>281</v>
      </c>
      <c r="C35" s="82"/>
      <c r="D35" s="102">
        <f>D27</f>
        <v>0</v>
      </c>
      <c r="E35" s="103">
        <f>E27</f>
        <v>0</v>
      </c>
      <c r="F35" s="102">
        <f t="shared" ref="F35:AQ35" si="71">F27</f>
        <v>0</v>
      </c>
      <c r="G35" s="102">
        <f t="shared" si="71"/>
        <v>0</v>
      </c>
      <c r="H35" s="103">
        <f t="shared" si="71"/>
        <v>0</v>
      </c>
      <c r="I35" s="102">
        <f t="shared" si="71"/>
        <v>0</v>
      </c>
      <c r="J35" s="103">
        <f t="shared" si="71"/>
        <v>0</v>
      </c>
      <c r="K35" s="102">
        <f t="shared" si="71"/>
        <v>0</v>
      </c>
      <c r="L35" s="103">
        <f t="shared" si="71"/>
        <v>0</v>
      </c>
      <c r="M35" s="102">
        <f t="shared" si="71"/>
        <v>0</v>
      </c>
      <c r="N35" s="103">
        <f t="shared" si="71"/>
        <v>0</v>
      </c>
      <c r="O35" s="102">
        <f t="shared" si="71"/>
        <v>0</v>
      </c>
      <c r="P35" s="103">
        <f t="shared" si="71"/>
        <v>0</v>
      </c>
      <c r="Q35" s="102">
        <f t="shared" si="71"/>
        <v>0</v>
      </c>
      <c r="R35" s="102">
        <f t="shared" si="71"/>
        <v>0</v>
      </c>
      <c r="S35" s="102">
        <f t="shared" si="71"/>
        <v>0</v>
      </c>
      <c r="T35" s="102">
        <f t="shared" si="71"/>
        <v>0</v>
      </c>
      <c r="U35" s="102">
        <f t="shared" si="71"/>
        <v>0</v>
      </c>
      <c r="V35" s="102">
        <f t="shared" si="71"/>
        <v>0</v>
      </c>
      <c r="W35" s="102">
        <f t="shared" si="71"/>
        <v>0</v>
      </c>
      <c r="X35" s="102">
        <f t="shared" si="71"/>
        <v>0</v>
      </c>
      <c r="Y35" s="102">
        <f t="shared" si="71"/>
        <v>0</v>
      </c>
      <c r="Z35" s="102">
        <f t="shared" si="71"/>
        <v>0</v>
      </c>
      <c r="AA35" s="102">
        <f t="shared" si="71"/>
        <v>0</v>
      </c>
      <c r="AB35" s="102">
        <f t="shared" si="71"/>
        <v>0</v>
      </c>
      <c r="AC35" s="102">
        <f t="shared" si="71"/>
        <v>0</v>
      </c>
      <c r="AD35" s="102">
        <f t="shared" si="71"/>
        <v>0</v>
      </c>
      <c r="AE35" s="102">
        <f t="shared" si="71"/>
        <v>0</v>
      </c>
      <c r="AF35" s="102">
        <f t="shared" si="71"/>
        <v>0</v>
      </c>
      <c r="AG35" s="102">
        <f t="shared" si="71"/>
        <v>0</v>
      </c>
      <c r="AH35" s="103">
        <f t="shared" si="71"/>
        <v>0</v>
      </c>
      <c r="AI35" s="102">
        <f t="shared" si="71"/>
        <v>0</v>
      </c>
      <c r="AJ35" s="103">
        <f t="shared" si="71"/>
        <v>0</v>
      </c>
      <c r="AK35" s="102">
        <f t="shared" si="71"/>
        <v>0</v>
      </c>
      <c r="AL35" s="103">
        <f t="shared" si="71"/>
        <v>0</v>
      </c>
      <c r="AM35" s="102">
        <f t="shared" si="71"/>
        <v>0</v>
      </c>
      <c r="AN35" s="103">
        <f t="shared" si="71"/>
        <v>0</v>
      </c>
      <c r="AO35" s="102">
        <f t="shared" si="71"/>
        <v>0</v>
      </c>
      <c r="AP35" s="103">
        <f t="shared" si="71"/>
        <v>0</v>
      </c>
      <c r="AQ35" s="102">
        <f t="shared" si="71"/>
        <v>0</v>
      </c>
      <c r="AR35" s="352"/>
    </row>
    <row r="36" spans="1:44">
      <c r="A36" s="81">
        <v>35</v>
      </c>
      <c r="B36" s="319" t="s">
        <v>282</v>
      </c>
      <c r="C36" s="82"/>
      <c r="D36" s="104"/>
      <c r="E36" s="105">
        <f>-E31</f>
        <v>0</v>
      </c>
      <c r="F36" s="83">
        <f t="shared" ref="F36:AQ36" si="72">-F31</f>
        <v>0</v>
      </c>
      <c r="G36" s="83">
        <f t="shared" si="72"/>
        <v>0</v>
      </c>
      <c r="H36" s="105">
        <f t="shared" si="72"/>
        <v>0</v>
      </c>
      <c r="I36" s="83">
        <f t="shared" si="72"/>
        <v>0</v>
      </c>
      <c r="J36" s="105">
        <f t="shared" si="72"/>
        <v>0</v>
      </c>
      <c r="K36" s="83">
        <f t="shared" si="72"/>
        <v>0</v>
      </c>
      <c r="L36" s="105">
        <f t="shared" si="72"/>
        <v>0</v>
      </c>
      <c r="M36" s="83">
        <f t="shared" si="72"/>
        <v>0</v>
      </c>
      <c r="N36" s="105">
        <f t="shared" si="72"/>
        <v>0</v>
      </c>
      <c r="O36" s="83">
        <f t="shared" si="72"/>
        <v>0</v>
      </c>
      <c r="P36" s="105">
        <f t="shared" si="72"/>
        <v>0</v>
      </c>
      <c r="Q36" s="83">
        <f t="shared" si="72"/>
        <v>0</v>
      </c>
      <c r="R36" s="83">
        <f t="shared" si="72"/>
        <v>0</v>
      </c>
      <c r="S36" s="83">
        <f t="shared" si="72"/>
        <v>0</v>
      </c>
      <c r="T36" s="83">
        <f t="shared" si="72"/>
        <v>0</v>
      </c>
      <c r="U36" s="83">
        <f t="shared" si="72"/>
        <v>0</v>
      </c>
      <c r="V36" s="83">
        <f t="shared" si="72"/>
        <v>0</v>
      </c>
      <c r="W36" s="83">
        <f t="shared" si="72"/>
        <v>0</v>
      </c>
      <c r="X36" s="83">
        <f t="shared" si="72"/>
        <v>0</v>
      </c>
      <c r="Y36" s="83">
        <f t="shared" si="72"/>
        <v>0</v>
      </c>
      <c r="Z36" s="83">
        <f t="shared" si="72"/>
        <v>0</v>
      </c>
      <c r="AA36" s="83">
        <f t="shared" si="72"/>
        <v>0</v>
      </c>
      <c r="AB36" s="83">
        <f t="shared" si="72"/>
        <v>0</v>
      </c>
      <c r="AC36" s="83">
        <f t="shared" si="72"/>
        <v>0</v>
      </c>
      <c r="AD36" s="83">
        <f t="shared" si="72"/>
        <v>0</v>
      </c>
      <c r="AE36" s="83">
        <f t="shared" si="72"/>
        <v>0</v>
      </c>
      <c r="AF36" s="83">
        <f t="shared" si="72"/>
        <v>0</v>
      </c>
      <c r="AG36" s="83">
        <f t="shared" si="72"/>
        <v>0</v>
      </c>
      <c r="AH36" s="105">
        <f t="shared" si="72"/>
        <v>0</v>
      </c>
      <c r="AI36" s="83">
        <f t="shared" si="72"/>
        <v>0</v>
      </c>
      <c r="AJ36" s="105">
        <f t="shared" si="72"/>
        <v>0</v>
      </c>
      <c r="AK36" s="83">
        <f t="shared" si="72"/>
        <v>0</v>
      </c>
      <c r="AL36" s="105">
        <f t="shared" si="72"/>
        <v>0</v>
      </c>
      <c r="AM36" s="83">
        <f t="shared" si="72"/>
        <v>0</v>
      </c>
      <c r="AN36" s="105">
        <f t="shared" si="72"/>
        <v>0</v>
      </c>
      <c r="AO36" s="83">
        <f t="shared" si="72"/>
        <v>0</v>
      </c>
      <c r="AP36" s="105">
        <f t="shared" si="72"/>
        <v>0</v>
      </c>
      <c r="AQ36" s="83">
        <f t="shared" si="72"/>
        <v>0</v>
      </c>
      <c r="AR36" s="106" t="s">
        <v>19</v>
      </c>
    </row>
    <row r="37" spans="1:44" ht="13">
      <c r="A37" s="81">
        <v>36</v>
      </c>
      <c r="B37" s="329" t="s">
        <v>283</v>
      </c>
      <c r="C37" s="163">
        <v>3.5000000000000003E-2</v>
      </c>
      <c r="D37" s="104"/>
      <c r="E37" s="105">
        <f t="shared" ref="E37:O37" si="73">$C$37/12*D38</f>
        <v>0</v>
      </c>
      <c r="F37" s="83">
        <f t="shared" si="73"/>
        <v>0</v>
      </c>
      <c r="G37" s="83">
        <f t="shared" si="73"/>
        <v>0</v>
      </c>
      <c r="H37" s="105">
        <f t="shared" si="73"/>
        <v>0</v>
      </c>
      <c r="I37" s="83">
        <f t="shared" si="73"/>
        <v>0</v>
      </c>
      <c r="J37" s="105">
        <f t="shared" si="73"/>
        <v>0</v>
      </c>
      <c r="K37" s="83">
        <f t="shared" si="73"/>
        <v>0</v>
      </c>
      <c r="L37" s="105">
        <f t="shared" si="73"/>
        <v>0</v>
      </c>
      <c r="M37" s="83">
        <f t="shared" si="73"/>
        <v>0</v>
      </c>
      <c r="N37" s="105">
        <f t="shared" si="73"/>
        <v>0</v>
      </c>
      <c r="O37" s="83">
        <f t="shared" si="73"/>
        <v>0</v>
      </c>
      <c r="P37" s="105">
        <f t="shared" ref="P37" si="74">$C$37/12*O38</f>
        <v>0</v>
      </c>
      <c r="Q37" s="83">
        <f t="shared" ref="Q37" si="75">$C$37/12*P38</f>
        <v>0</v>
      </c>
      <c r="R37" s="83">
        <f t="shared" ref="R37" si="76">$C$37/12*Q38</f>
        <v>0</v>
      </c>
      <c r="S37" s="83">
        <f t="shared" ref="S37" si="77">$C$37/12*R38</f>
        <v>0</v>
      </c>
      <c r="T37" s="83">
        <f t="shared" ref="T37" si="78">$C$37/12*S38</f>
        <v>0</v>
      </c>
      <c r="U37" s="83">
        <f t="shared" ref="U37" si="79">$C$37/12*T38</f>
        <v>0</v>
      </c>
      <c r="V37" s="83">
        <f t="shared" ref="V37" si="80">$C$37/12*U38</f>
        <v>0</v>
      </c>
      <c r="W37" s="83">
        <f t="shared" ref="W37" si="81">$C$37/12*V38</f>
        <v>0</v>
      </c>
      <c r="X37" s="83">
        <f t="shared" ref="X37" si="82">$C$37/12*W38</f>
        <v>0</v>
      </c>
      <c r="Y37" s="83">
        <f t="shared" ref="Y37" si="83">$C$37/12*X38</f>
        <v>0</v>
      </c>
      <c r="Z37" s="83">
        <f t="shared" ref="Z37" si="84">$C$37/12*Y38</f>
        <v>0</v>
      </c>
      <c r="AA37" s="83">
        <f t="shared" ref="AA37" si="85">$C$37/12*Z38</f>
        <v>0</v>
      </c>
      <c r="AB37" s="83">
        <f t="shared" ref="AB37" si="86">$C$37/12*AA38</f>
        <v>0</v>
      </c>
      <c r="AC37" s="83">
        <f t="shared" ref="AC37" si="87">$C$37/12*AB38</f>
        <v>0</v>
      </c>
      <c r="AD37" s="83">
        <f t="shared" ref="AD37" si="88">$C$37/12*AC38</f>
        <v>0</v>
      </c>
      <c r="AE37" s="83">
        <f t="shared" ref="AE37" si="89">$C$37/12*AD38</f>
        <v>0</v>
      </c>
      <c r="AF37" s="83">
        <f t="shared" ref="AF37" si="90">$C$37/12*AE38</f>
        <v>0</v>
      </c>
      <c r="AG37" s="83">
        <f t="shared" ref="AG37" si="91">$C$37/12*AF38</f>
        <v>0</v>
      </c>
      <c r="AH37" s="105">
        <f t="shared" ref="AH37:AQ37" si="92">$C$37/12*AG38</f>
        <v>0</v>
      </c>
      <c r="AI37" s="83">
        <f t="shared" si="92"/>
        <v>0</v>
      </c>
      <c r="AJ37" s="105">
        <f t="shared" si="92"/>
        <v>0</v>
      </c>
      <c r="AK37" s="83">
        <f t="shared" si="92"/>
        <v>0</v>
      </c>
      <c r="AL37" s="105">
        <f t="shared" si="92"/>
        <v>0</v>
      </c>
      <c r="AM37" s="83">
        <f t="shared" si="92"/>
        <v>0</v>
      </c>
      <c r="AN37" s="105">
        <f t="shared" si="92"/>
        <v>0</v>
      </c>
      <c r="AO37" s="83">
        <f t="shared" si="92"/>
        <v>0</v>
      </c>
      <c r="AP37" s="105">
        <f t="shared" si="92"/>
        <v>0</v>
      </c>
      <c r="AQ37" s="83">
        <f t="shared" si="92"/>
        <v>0</v>
      </c>
      <c r="AR37" s="108">
        <f>SUM(D37:AQ37)</f>
        <v>0</v>
      </c>
    </row>
    <row r="38" spans="1:44" ht="13">
      <c r="A38" s="81">
        <v>37</v>
      </c>
      <c r="B38" s="329" t="s">
        <v>284</v>
      </c>
      <c r="C38" s="100">
        <f>MAX(D38:AQ38)</f>
        <v>0</v>
      </c>
      <c r="D38" s="109">
        <f>D35</f>
        <v>0</v>
      </c>
      <c r="E38" s="76">
        <f>(D38+E35+E36+E37)-E40</f>
        <v>0</v>
      </c>
      <c r="F38" s="109">
        <f t="shared" ref="F38:AG38" si="93">(E38+F35+F36+F37)-F40</f>
        <v>0</v>
      </c>
      <c r="G38" s="109">
        <f t="shared" si="93"/>
        <v>0</v>
      </c>
      <c r="H38" s="76">
        <f t="shared" si="93"/>
        <v>0</v>
      </c>
      <c r="I38" s="109">
        <f t="shared" si="93"/>
        <v>0</v>
      </c>
      <c r="J38" s="76">
        <f t="shared" si="93"/>
        <v>0</v>
      </c>
      <c r="K38" s="109">
        <f t="shared" si="93"/>
        <v>0</v>
      </c>
      <c r="L38" s="76">
        <f t="shared" si="93"/>
        <v>0</v>
      </c>
      <c r="M38" s="109">
        <f t="shared" si="93"/>
        <v>0</v>
      </c>
      <c r="N38" s="76">
        <f t="shared" si="93"/>
        <v>0</v>
      </c>
      <c r="O38" s="109">
        <f t="shared" si="93"/>
        <v>0</v>
      </c>
      <c r="P38" s="76">
        <f>(O38+P35+P36+P37)-P40</f>
        <v>0</v>
      </c>
      <c r="Q38" s="109">
        <f t="shared" si="93"/>
        <v>0</v>
      </c>
      <c r="R38" s="109">
        <f t="shared" si="93"/>
        <v>0</v>
      </c>
      <c r="S38" s="109">
        <f t="shared" si="93"/>
        <v>0</v>
      </c>
      <c r="T38" s="109">
        <f t="shared" si="93"/>
        <v>0</v>
      </c>
      <c r="U38" s="109">
        <f t="shared" si="93"/>
        <v>0</v>
      </c>
      <c r="V38" s="109">
        <f t="shared" si="93"/>
        <v>0</v>
      </c>
      <c r="W38" s="109">
        <f t="shared" si="93"/>
        <v>0</v>
      </c>
      <c r="X38" s="109">
        <f t="shared" si="93"/>
        <v>0</v>
      </c>
      <c r="Y38" s="109">
        <f t="shared" si="93"/>
        <v>0</v>
      </c>
      <c r="Z38" s="109">
        <f t="shared" si="93"/>
        <v>0</v>
      </c>
      <c r="AA38" s="109">
        <f t="shared" si="93"/>
        <v>0</v>
      </c>
      <c r="AB38" s="109">
        <f t="shared" si="93"/>
        <v>0</v>
      </c>
      <c r="AC38" s="109">
        <f t="shared" si="93"/>
        <v>0</v>
      </c>
      <c r="AD38" s="109">
        <f t="shared" si="93"/>
        <v>0</v>
      </c>
      <c r="AE38" s="109">
        <f t="shared" si="93"/>
        <v>0</v>
      </c>
      <c r="AF38" s="109">
        <f t="shared" si="93"/>
        <v>0</v>
      </c>
      <c r="AG38" s="109">
        <f t="shared" si="93"/>
        <v>0</v>
      </c>
      <c r="AH38" s="76">
        <f t="shared" ref="AH38:AQ38" si="94">AG38+AH35+AH36+AH37</f>
        <v>0</v>
      </c>
      <c r="AI38" s="109">
        <f t="shared" si="94"/>
        <v>0</v>
      </c>
      <c r="AJ38" s="76">
        <f t="shared" si="94"/>
        <v>0</v>
      </c>
      <c r="AK38" s="109">
        <f t="shared" si="94"/>
        <v>0</v>
      </c>
      <c r="AL38" s="76">
        <f t="shared" si="94"/>
        <v>0</v>
      </c>
      <c r="AM38" s="109">
        <f t="shared" si="94"/>
        <v>0</v>
      </c>
      <c r="AN38" s="76">
        <f t="shared" si="94"/>
        <v>0</v>
      </c>
      <c r="AO38" s="109">
        <f t="shared" si="94"/>
        <v>0</v>
      </c>
      <c r="AP38" s="76">
        <f t="shared" si="94"/>
        <v>0</v>
      </c>
      <c r="AQ38" s="109">
        <f t="shared" si="94"/>
        <v>0</v>
      </c>
      <c r="AR38" s="352"/>
    </row>
    <row r="39" spans="1:44" ht="13">
      <c r="A39" s="81"/>
      <c r="B39" s="329"/>
      <c r="C39" s="82"/>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352"/>
    </row>
    <row r="40" spans="1:44" ht="13">
      <c r="A40" s="81"/>
      <c r="B40" s="330" t="s">
        <v>285</v>
      </c>
      <c r="C40" s="82"/>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74"/>
      <c r="AI40" s="74"/>
      <c r="AJ40" s="74"/>
      <c r="AK40" s="74"/>
      <c r="AL40" s="74"/>
      <c r="AM40" s="74"/>
      <c r="AN40" s="74"/>
      <c r="AO40" s="74"/>
      <c r="AP40" s="74"/>
      <c r="AQ40" s="74"/>
      <c r="AR40" s="352"/>
    </row>
    <row r="41" spans="1:44">
      <c r="A41" s="81"/>
      <c r="B41" s="107"/>
      <c r="C41" s="82"/>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352"/>
    </row>
    <row r="42" spans="1:44">
      <c r="A42" s="81"/>
      <c r="B42" s="107"/>
      <c r="C42" s="82"/>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352"/>
    </row>
    <row r="43" spans="1:44">
      <c r="A43" s="81"/>
      <c r="B43" s="107"/>
      <c r="C43" s="82"/>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352"/>
    </row>
    <row r="44" spans="1:44">
      <c r="A44" s="81"/>
      <c r="B44" s="107"/>
      <c r="C44" s="82"/>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352"/>
    </row>
    <row r="45" spans="1:44">
      <c r="A45" s="81"/>
      <c r="B45" s="107"/>
      <c r="C45" s="82"/>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352"/>
    </row>
    <row r="46" spans="1:44">
      <c r="A46" s="81"/>
      <c r="B46" s="107"/>
      <c r="C46" s="82"/>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352"/>
    </row>
    <row r="47" spans="1:44">
      <c r="A47" s="81"/>
      <c r="B47" s="107"/>
      <c r="C47" s="82"/>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352"/>
    </row>
    <row r="48" spans="1:44">
      <c r="A48" s="81"/>
      <c r="B48" s="107"/>
      <c r="C48" s="82"/>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352"/>
    </row>
    <row r="49" spans="1:43">
      <c r="A49" s="81"/>
      <c r="B49" s="107"/>
      <c r="C49" s="82"/>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row>
    <row r="50" spans="1:43">
      <c r="A50" s="81"/>
      <c r="B50" s="107"/>
      <c r="C50" s="82"/>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row>
    <row r="51" spans="1:43">
      <c r="A51" s="81"/>
      <c r="C51" s="82"/>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row>
    <row r="52" spans="1:43">
      <c r="A52" s="81"/>
      <c r="C52" s="82"/>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row>
    <row r="53" spans="1:43">
      <c r="A53" s="81"/>
      <c r="C53" s="82"/>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row>
    <row r="54" spans="1:43">
      <c r="A54" s="81"/>
      <c r="C54" s="82"/>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row>
    <row r="55" spans="1:43">
      <c r="A55" s="81"/>
      <c r="C55" s="82"/>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row>
    <row r="56" spans="1:43">
      <c r="A56" s="81"/>
      <c r="C56" s="82"/>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row>
    <row r="57" spans="1:43">
      <c r="A57" s="81"/>
      <c r="C57" s="82"/>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row>
    <row r="58" spans="1:43">
      <c r="A58" s="81"/>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row>
    <row r="59" spans="1:43">
      <c r="A59" s="81"/>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row>
    <row r="60" spans="1:43">
      <c r="A60" s="81"/>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row>
    <row r="61" spans="1:43">
      <c r="A61" s="81"/>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row>
    <row r="62" spans="1:43">
      <c r="A62" s="352"/>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row>
    <row r="63" spans="1:43">
      <c r="A63" s="35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row>
    <row r="64" spans="1:43">
      <c r="A64" s="352"/>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row>
    <row r="65" spans="3:43">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row>
    <row r="66" spans="3:43">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row>
    <row r="67" spans="3:43">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row>
    <row r="68" spans="3:43">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row>
    <row r="69" spans="3:43">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row>
    <row r="70" spans="3:43">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row>
    <row r="71" spans="3:43">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row>
    <row r="72" spans="3:43">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row>
    <row r="73" spans="3:43">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row>
    <row r="74" spans="3:43">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row>
    <row r="75" spans="3:43">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row>
    <row r="76" spans="3:43">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row>
    <row r="77" spans="3:43">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row>
    <row r="78" spans="3:43">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row>
    <row r="79" spans="3:43">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row>
    <row r="80" spans="3:43">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row>
    <row r="81" spans="3:43">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row>
    <row r="82" spans="3:43">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row>
    <row r="83" spans="3:43">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row>
    <row r="84" spans="3:43">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row>
    <row r="85" spans="3:43">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row>
    <row r="86" spans="3:43">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row>
    <row r="87" spans="3:43">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row>
    <row r="88" spans="3:43">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row>
  </sheetData>
  <sheetProtection sheet="1" selectLockedCells="1"/>
  <mergeCells count="1">
    <mergeCell ref="B1:C2"/>
  </mergeCells>
  <phoneticPr fontId="3" type="noConversion"/>
  <printOptions horizontalCentered="1"/>
  <pageMargins left="0.5" right="0.5" top="0.5" bottom="0.5" header="0.5" footer="0.5"/>
  <pageSetup scale="84" fitToWidth="4" orientation="landscape" r:id="rId1"/>
  <headerFooter alignWithMargins="0">
    <oddFooter>&amp;L&amp;F&amp;C&amp;A&amp;RStableCommunities.org
CapitalAccessInc.com</oddFooter>
  </headerFooter>
  <colBreaks count="1" manualBreakCount="1">
    <brk id="31" max="39" man="1"/>
  </colBreaks>
  <ignoredErrors>
    <ignoredError sqref="AR5:AR10 AR13:AT16 AR11 AT11 AT5:AT10 AR12 AT12 AR17:AR22 AT17:AT2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n 5 Y U u 1 e f i q i A A A A 9 Q A A A B I A H A B D b 2 5 m a W c v U G F j a 2 F n Z S 5 4 b W w g o h g A K K A U A A A A A A A A A A A A A A A A A A A A A A A A A A A A h Y + x D o I w F E V / h X S n L X U h 5 F E G V 0 l M i M a 1 K R U a 4 W G g W P 7 N w U / y F 8 Q o 6 u Z 4 7 z n D v f f r D b K p b Y K L 6 Q f b Y U o i y k l g U H e l x S o l o z u G M c k k b J U + q c o E s 4 x D M g 1 l S m r n z g l j 3 n v q V 7 T r K y Y 4 j 9 g h 3 x S 6 N q 0 i H 9 n + l 0 O L g 1 O o D Z G w f 4 2 R g s Y x F X y e B G z p I L f 4 5 W J m T / p T w n p s 3 N g b a T D c F c C W C O x 9 Q T 4 A U E s D B B Q A A g A I A P p + W 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6 f l h S K I p H u A 4 A A A A R A A A A E w A c A E Z v c m 1 1 b G F z L 1 N l Y 3 R p b 2 4 x L m 0 g o h g A K K A U A A A A A A A A A A A A A A A A A A A A A A A A A A A A K 0 5 N L s n M z 1 M I h t C G 1 g B Q S w E C L Q A U A A I A C A D 6 f l h S 7 V 5 + K q I A A A D 1 A A A A E g A A A A A A A A A A A A A A A A A A A A A A Q 2 9 u Z m l n L 1 B h Y 2 t h Z 2 U u e G 1 s U E s B A i 0 A F A A C A A g A + n 5 Y U g / K 6 a u k A A A A 6 Q A A A B M A A A A A A A A A A A A A A A A A 7 g A A A F t D b 2 5 0 Z W 5 0 X 1 R 5 c G V z X S 5 4 b W x Q S w E C L Q A U A A I A C A D 6 f l h 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b N R G 5 A P k U C Q l j 8 I z q Z G r g A A A A A C A A A A A A A Q Z g A A A A E A A C A A A A B y n n T y o N 2 B 9 w x u x g j a V 7 0 f P t + v c l b m v 9 W q F R b b l z 1 3 u Q A A A A A O g A A A A A I A A C A A A A A M m A I k t k p X i P g 2 4 w X 5 o v 2 j n C t 8 y T 0 T Y b b k 0 u c 4 r j 4 7 B V A A A A A X / X v N w g h 1 2 j Y V f l / M y x N B c O 4 d U 0 Q H Z f K V C s G L 9 Z 7 6 + h q L 6 J H H 3 9 R 7 i z l I i u Q 8 t g r 6 v / I I U u + O r w K K 4 I Z v C I W N c / Q e D J D s m b Y 7 Z L u 3 t B n N a E A A A A C / M 3 K U D x X u g W S b 2 e j b h S W T n Y E M H O v F x o m m i O x Y m M C I t c A L Z Q H O a F Q O o M H 5 k d p x f H 3 l g y U S D g 9 N b q s Z y e k u o J F 8 < / D a t a M a s h u p > 
</file>

<file path=customXml/itemProps1.xml><?xml version="1.0" encoding="utf-8"?>
<ds:datastoreItem xmlns:ds="http://schemas.openxmlformats.org/officeDocument/2006/customXml" ds:itemID="{8DF4EC3B-BCE1-4396-BDB9-A3C16B0B846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0)Instructions</vt:lpstr>
      <vt:lpstr>1)Summary</vt:lpstr>
      <vt:lpstr>2)Revenue</vt:lpstr>
      <vt:lpstr>3)Operating Budget</vt:lpstr>
      <vt:lpstr>4)Operating Cash Flow</vt:lpstr>
      <vt:lpstr>5)Development Budget</vt:lpstr>
      <vt:lpstr>6)ConstructionBudget</vt:lpstr>
      <vt:lpstr>7)Construction Cash Flow</vt:lpstr>
      <vt:lpstr>ODR</vt:lpstr>
      <vt:lpstr>'0)Instructions'!Print_Area</vt:lpstr>
      <vt:lpstr>'1)Summary'!Print_Area</vt:lpstr>
      <vt:lpstr>'2)Revenue'!Print_Area</vt:lpstr>
      <vt:lpstr>'4)Operating Cash Flow'!Print_Area</vt:lpstr>
      <vt:lpstr>'5)Development Budget'!Print_Area</vt:lpstr>
      <vt:lpstr>'6)ConstructionBudget'!Print_Area</vt:lpstr>
      <vt:lpstr>'7)Construction Cash Flow'!Print_Area</vt:lpstr>
      <vt:lpstr>'3)Operating Budget'!Print_Titles</vt:lpstr>
      <vt:lpstr>'4)Operating Cash Flow'!Print_Titles</vt:lpstr>
      <vt:lpstr>'5)Development Budget'!Print_Titles</vt:lpstr>
      <vt:lpstr>'6)ConstructionBudget'!Print_Titles</vt:lpstr>
      <vt:lpstr>'7)Construction Cash Flow'!Print_Titles</vt:lpstr>
      <vt:lpstr>SqFt</vt:lpstr>
      <vt:lpstr>TDC</vt:lpstr>
      <vt:lpstr>Units</vt:lpstr>
    </vt:vector>
  </TitlesOfParts>
  <Manager>Doug Harsany</Manager>
  <Company>State of Michigan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 Harsany</dc:creator>
  <cp:keywords/>
  <dc:description/>
  <cp:lastModifiedBy>Alekseev, Nadia</cp:lastModifiedBy>
  <cp:revision/>
  <dcterms:created xsi:type="dcterms:W3CDTF">2008-11-27T20:23:46Z</dcterms:created>
  <dcterms:modified xsi:type="dcterms:W3CDTF">2021-10-28T18:11:30Z</dcterms:modified>
  <cp:category/>
  <cp:contentStatus/>
</cp:coreProperties>
</file>